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5600" windowHeight="11565" activeTab="3"/>
  </bookViews>
  <sheets>
    <sheet name="Ex 8.1" sheetId="11" r:id="rId1"/>
    <sheet name="Ex 8.2" sheetId="13" r:id="rId2"/>
    <sheet name="Ex 8.3" sheetId="5" r:id="rId3"/>
    <sheet name="Ex 8.4" sheetId="6" r:id="rId4"/>
  </sheets>
  <externalReferences>
    <externalReference r:id="rId5"/>
  </externalReferences>
  <definedNames>
    <definedName name="solver_adj" localSheetId="2" hidden="1">'Ex 8.3'!$F$9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hs1" localSheetId="2" hidden="1">'Ex 8.3'!$F$9</definedName>
    <definedName name="solver_lhs2" localSheetId="2" hidden="1">'Ex 8.3'!$F$9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'Ex 8.3'!$H$9</definedName>
    <definedName name="solver_pre" localSheetId="2" hidden="1">0.000001</definedName>
    <definedName name="solver_rel1" localSheetId="2" hidden="1">3</definedName>
    <definedName name="solver_rel2" localSheetId="2" hidden="1">3</definedName>
    <definedName name="solver_rhs1" localSheetId="2" hidden="1">0.02</definedName>
    <definedName name="solver_rhs2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0.1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C12" i="13" l="1"/>
  <c r="D11" i="13"/>
  <c r="C11" i="13" l="1"/>
  <c r="C11" i="11"/>
  <c r="D10" i="11" s="1"/>
  <c r="C10" i="11"/>
  <c r="G7" i="5" l="1"/>
  <c r="H7" i="5" s="1"/>
  <c r="G9" i="5"/>
  <c r="H9" i="5" s="1"/>
  <c r="H8" i="5"/>
  <c r="C18" i="6" l="1"/>
  <c r="C17" i="6"/>
  <c r="C16" i="6"/>
  <c r="F13" i="5"/>
  <c r="C5" i="5"/>
  <c r="C4" i="5"/>
  <c r="C3" i="5"/>
  <c r="F14" i="5" s="1"/>
  <c r="G8" i="5" l="1"/>
  <c r="F12" i="5"/>
</calcChain>
</file>

<file path=xl/sharedStrings.xml><?xml version="1.0" encoding="utf-8"?>
<sst xmlns="http://schemas.openxmlformats.org/spreadsheetml/2006/main" count="66" uniqueCount="51">
  <si>
    <t>UCL</t>
  </si>
  <si>
    <t>LCL</t>
  </si>
  <si>
    <t>lambda</t>
  </si>
  <si>
    <t>Data</t>
  </si>
  <si>
    <t>fail count</t>
  </si>
  <si>
    <t>device hours</t>
  </si>
  <si>
    <t>Maximum likelihood:</t>
  </si>
  <si>
    <t>likelihood</t>
  </si>
  <si>
    <t>Log LR</t>
  </si>
  <si>
    <t>estimate</t>
  </si>
  <si>
    <t>Analytic:</t>
  </si>
  <si>
    <t>How many units do we need to verify a 500,000 hr MTTF with 80% confidence, given that we can run a test for 2500 hours and 2 fails are allowed?</t>
  </si>
  <si>
    <t>3. Guess at a sample size SS (&gt;1) and list all other givens.</t>
  </si>
  <si>
    <t>4. Calculate the point (best) estimate lambda_BE as fails / (hours*SS)</t>
  </si>
  <si>
    <t>6. By trial and error, adjust SS until lambda_UCL is as close as you can get to the target</t>
  </si>
  <si>
    <t>MTTF</t>
  </si>
  <si>
    <t>hr</t>
  </si>
  <si>
    <t>fails</t>
  </si>
  <si>
    <t>SS</t>
  </si>
  <si>
    <t>lambda_target</t>
  </si>
  <si>
    <t>/ 1,000,000</t>
  </si>
  <si>
    <t>=1/MTTF *10^6</t>
  </si>
  <si>
    <t>lambda_BE</t>
  </si>
  <si>
    <t>=fails/(hours*SS) *10^6</t>
  </si>
  <si>
    <t>lambda_UCL</t>
  </si>
  <si>
    <t>MLE for Exponential</t>
  </si>
  <si>
    <t>lambda (fails / dev hrs)</t>
  </si>
  <si>
    <t>Find sample size to meet a MTTF target</t>
  </si>
  <si>
    <t>confidence level</t>
  </si>
  <si>
    <t>=CHIINV(1-CL, 2*(fails+1))/(2*hours*SS) *10^6</t>
  </si>
  <si>
    <t>5. Calculate the upper confidence value lambda_UCL as CHIINV(1-CL, 2*(fails+1))/(2*hours*SS)</t>
  </si>
  <si>
    <t>1. Note that the target lambda as 1/MTTF.</t>
  </si>
  <si>
    <t>2. Note that all lambda values below are multiplied by 1,000,000 to make them easier to evaluate.</t>
  </si>
  <si>
    <t>Voltage Acceleration</t>
  </si>
  <si>
    <t>Find the voltage acceleration factor.</t>
  </si>
  <si>
    <t>Find the coefficient in an exponential voltage acceleration model.</t>
  </si>
  <si>
    <t>V1</t>
  </si>
  <si>
    <t>V2</t>
  </si>
  <si>
    <t>MTTF 1</t>
  </si>
  <si>
    <t>MTTF 2</t>
  </si>
  <si>
    <t>V</t>
  </si>
  <si>
    <t>VAF</t>
  </si>
  <si>
    <t>C</t>
  </si>
  <si>
    <t>Temperature Acceleration</t>
  </si>
  <si>
    <t>Find the temperature acceleration factor.</t>
  </si>
  <si>
    <t>Find the coefficient in an Arrhenius temperature acceleration model.</t>
  </si>
  <si>
    <t>T1</t>
  </si>
  <si>
    <t>T2</t>
  </si>
  <si>
    <t>deg C</t>
  </si>
  <si>
    <t>k</t>
  </si>
  <si>
    <t>eV/K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</si>
</sst>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9" fontId="1" fillId="3" borderId="1" applyNumberFormat="0" applyFont="0" applyAlignment="0" applyProtection="0"/>
    <xf numFmtId="0" fontId="1" fillId="4" borderId="1" applyNumberFormat="0" applyFont="0" applyAlignment="0" applyProtection="0"/>
    <xf numFmtId="0" fontId="1" fillId="0" borderId="1" applyNumberFormat="0" applyFont="0" applyAlignment="0" applyProtection="0"/>
  </cellStyleXfs>
  <cellXfs count="20">
    <xf numFmtId="0" fontId="0" fillId="0" borderId="0" xfId="0"/>
    <xf numFmtId="0" fontId="0" fillId="3" borderId="1" xfId="2" applyNumberFormat="1" applyFont="1"/>
    <xf numFmtId="0" fontId="0" fillId="4" borderId="1" xfId="3" applyFont="1"/>
    <xf numFmtId="0" fontId="3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/>
    <xf numFmtId="0" fontId="2" fillId="2" borderId="1" xfId="1" applyFont="1"/>
    <xf numFmtId="0" fontId="2" fillId="4" borderId="1" xfId="3" applyFont="1"/>
    <xf numFmtId="0" fontId="2" fillId="2" borderId="1" xfId="1" applyFont="1" applyAlignment="1"/>
    <xf numFmtId="9" fontId="2" fillId="4" borderId="1" xfId="3" applyNumberFormat="1" applyFont="1"/>
    <xf numFmtId="0" fontId="0" fillId="0" borderId="1" xfId="4" applyFont="1"/>
    <xf numFmtId="0" fontId="0" fillId="2" borderId="1" xfId="1" applyFont="1"/>
    <xf numFmtId="0" fontId="5" fillId="0" borderId="0" xfId="0" applyFont="1"/>
    <xf numFmtId="0" fontId="0" fillId="4" borderId="1" xfId="3" applyNumberFormat="1" applyFont="1"/>
  </cellXfs>
  <cellStyles count="5">
    <cellStyle name="J - Highlight" xfId="4"/>
    <cellStyle name="J - Input" xfId="2"/>
    <cellStyle name="J - Label" xfId="1"/>
    <cellStyle name="J - Output" xfId="3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E%20510%20Lecture%209,%20Si%20Mechanisms,%20MLE%20-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9.1a"/>
      <sheetName val="Ex 9.1b"/>
      <sheetName val="Ex 9.2"/>
      <sheetName val="Ex 9.3"/>
    </sheetNames>
    <sheetDataSet>
      <sheetData sheetId="0">
        <row r="6">
          <cell r="E6" t="str">
            <v>UCL</v>
          </cell>
          <cell r="F6">
            <v>0.95</v>
          </cell>
          <cell r="G6">
            <v>2.4053097212539214</v>
          </cell>
        </row>
        <row r="7">
          <cell r="F7">
            <v>0.5</v>
          </cell>
          <cell r="G7">
            <v>2.0883758578027685</v>
          </cell>
        </row>
        <row r="8">
          <cell r="F8">
            <v>5.0000000000000044E-2</v>
          </cell>
          <cell r="G8">
            <v>1.7714419943516158</v>
          </cell>
        </row>
        <row r="12">
          <cell r="E12" t="str">
            <v>UCL</v>
          </cell>
          <cell r="F12">
            <v>0.95</v>
          </cell>
          <cell r="G12">
            <v>0.87485592058320794</v>
          </cell>
        </row>
        <row r="13">
          <cell r="F13">
            <v>0.5</v>
          </cell>
          <cell r="G13">
            <v>0.51130789372665519</v>
          </cell>
        </row>
        <row r="14">
          <cell r="F14">
            <v>5.0000000000000044E-2</v>
          </cell>
          <cell r="G14">
            <v>0.36724780933756301</v>
          </cell>
        </row>
        <row r="32">
          <cell r="K32">
            <v>1.9963759791682252</v>
          </cell>
          <cell r="L32">
            <v>0.45989742578585174</v>
          </cell>
          <cell r="M32">
            <v>0.26593625498007967</v>
          </cell>
          <cell r="N32">
            <v>0.39541832669322707</v>
          </cell>
        </row>
        <row r="33">
          <cell r="K33">
            <v>1.9133726366391828</v>
          </cell>
          <cell r="L33">
            <v>0.19992524193094896</v>
          </cell>
          <cell r="M33">
            <v>0.11653386454183265</v>
          </cell>
          <cell r="N33">
            <v>6.9721115537848596E-3</v>
          </cell>
        </row>
        <row r="34">
          <cell r="K34">
            <v>2.3158368063097883</v>
          </cell>
          <cell r="L34">
            <v>0.5144325691575411</v>
          </cell>
          <cell r="M34">
            <v>0.95318725099601587</v>
          </cell>
          <cell r="N34">
            <v>0.6344621513944223</v>
          </cell>
        </row>
        <row r="35">
          <cell r="K35">
            <v>1.8102635368719373</v>
          </cell>
          <cell r="L35">
            <v>0.72020763600233972</v>
          </cell>
          <cell r="M35">
            <v>2.6892430278884463E-2</v>
          </cell>
          <cell r="N35">
            <v>0.95318725099601587</v>
          </cell>
        </row>
        <row r="36">
          <cell r="K36">
            <v>2.2529693278500091</v>
          </cell>
          <cell r="L36">
            <v>0.63847131829580706</v>
          </cell>
          <cell r="M36">
            <v>0.85358565737051795</v>
          </cell>
          <cell r="N36">
            <v>0.87350597609561753</v>
          </cell>
        </row>
        <row r="37">
          <cell r="K37">
            <v>1.7941966009400763</v>
          </cell>
          <cell r="L37">
            <v>0.40883835833941806</v>
          </cell>
          <cell r="M37">
            <v>1.693227091633466E-2</v>
          </cell>
          <cell r="N37">
            <v>0.23605577689243026</v>
          </cell>
        </row>
        <row r="38">
          <cell r="K38">
            <v>2.0551204259281248</v>
          </cell>
          <cell r="L38">
            <v>0.37327655283684641</v>
          </cell>
          <cell r="M38">
            <v>0.34561752988047811</v>
          </cell>
          <cell r="N38">
            <v>0.15637450199203184</v>
          </cell>
        </row>
        <row r="39">
          <cell r="K39">
            <v>1.6557279770807694</v>
          </cell>
          <cell r="L39">
            <v>0.50483314208844632</v>
          </cell>
          <cell r="M39">
            <v>6.9721115537848596E-3</v>
          </cell>
          <cell r="N39">
            <v>0.58466135458167334</v>
          </cell>
        </row>
        <row r="40">
          <cell r="K40">
            <v>2.0992091744801957</v>
          </cell>
          <cell r="L40">
            <v>0.32881161467978831</v>
          </cell>
          <cell r="M40">
            <v>0.45517928286852588</v>
          </cell>
          <cell r="N40">
            <v>8.6653386454183259E-2</v>
          </cell>
        </row>
        <row r="41">
          <cell r="K41">
            <v>2.2060487156904851</v>
          </cell>
          <cell r="L41">
            <v>0.6994566852772568</v>
          </cell>
          <cell r="M41">
            <v>0.74402390438247012</v>
          </cell>
          <cell r="N41">
            <v>0.92330677290836649</v>
          </cell>
        </row>
        <row r="42">
          <cell r="K42">
            <v>1.8915629312502642</v>
          </cell>
          <cell r="L42">
            <v>0.43395346267180568</v>
          </cell>
          <cell r="M42">
            <v>6.6733067729083662E-2</v>
          </cell>
          <cell r="N42">
            <v>0.30577689243027883</v>
          </cell>
        </row>
        <row r="43">
          <cell r="K43">
            <v>1.9828292550608555</v>
          </cell>
          <cell r="L43">
            <v>0.5500651161862411</v>
          </cell>
          <cell r="M43">
            <v>0.24601593625498006</v>
          </cell>
          <cell r="N43">
            <v>0.72410358565737054</v>
          </cell>
        </row>
        <row r="44">
          <cell r="K44">
            <v>2.1808851722938787</v>
          </cell>
          <cell r="L44">
            <v>0.4483157876414417</v>
          </cell>
          <cell r="M44">
            <v>0.71414342629482075</v>
          </cell>
          <cell r="N44">
            <v>0.34561752988047811</v>
          </cell>
        </row>
        <row r="45">
          <cell r="K45">
            <v>2.0624884675113826</v>
          </cell>
          <cell r="L45">
            <v>0.57348433289097411</v>
          </cell>
          <cell r="M45">
            <v>0.3655378486055777</v>
          </cell>
          <cell r="N45">
            <v>0.7739043824701195</v>
          </cell>
        </row>
        <row r="46">
          <cell r="K46">
            <v>2.0320626196306701</v>
          </cell>
          <cell r="L46">
            <v>0.50383630623578091</v>
          </cell>
          <cell r="M46">
            <v>0.30577689243027883</v>
          </cell>
          <cell r="N46">
            <v>0.57470119521912355</v>
          </cell>
        </row>
        <row r="47">
          <cell r="K47">
            <v>2.1448597898788067</v>
          </cell>
          <cell r="L47">
            <v>0.43019901043020203</v>
          </cell>
          <cell r="M47">
            <v>0.61454183266932272</v>
          </cell>
          <cell r="N47">
            <v>0.28585657370517925</v>
          </cell>
        </row>
        <row r="48">
          <cell r="K48">
            <v>2.040149796851471</v>
          </cell>
          <cell r="L48">
            <v>0.45739643739109898</v>
          </cell>
          <cell r="M48">
            <v>0.32569721115537847</v>
          </cell>
          <cell r="N48">
            <v>0.38545816733067728</v>
          </cell>
        </row>
        <row r="49">
          <cell r="K49">
            <v>2.088972289691438</v>
          </cell>
          <cell r="L49">
            <v>0.47599769361794875</v>
          </cell>
          <cell r="M49">
            <v>0.40537848605577692</v>
          </cell>
          <cell r="N49">
            <v>0.48505976095617531</v>
          </cell>
        </row>
        <row r="50">
          <cell r="K50">
            <v>2.1706717783667573</v>
          </cell>
          <cell r="L50">
            <v>0.47129227146144848</v>
          </cell>
          <cell r="M50">
            <v>0.69422310756972105</v>
          </cell>
          <cell r="N50">
            <v>0.45517928286852588</v>
          </cell>
        </row>
        <row r="51">
          <cell r="K51">
            <v>2.0648331494683521</v>
          </cell>
          <cell r="L51">
            <v>0.50912813318269745</v>
          </cell>
          <cell r="M51">
            <v>0.38545816733067728</v>
          </cell>
          <cell r="N51">
            <v>0.60458167330677293</v>
          </cell>
        </row>
        <row r="52">
          <cell r="K52">
            <v>2.0943704447986575</v>
          </cell>
          <cell r="L52">
            <v>0.71459132589913199</v>
          </cell>
          <cell r="M52">
            <v>0.4352589641434263</v>
          </cell>
          <cell r="N52">
            <v>0.94322709163346607</v>
          </cell>
        </row>
        <row r="53">
          <cell r="K53">
            <v>2.3651740489038606</v>
          </cell>
          <cell r="L53">
            <v>0.47920439013804011</v>
          </cell>
          <cell r="M53">
            <v>0.97310756972111556</v>
          </cell>
          <cell r="N53">
            <v>0.5049800796812749</v>
          </cell>
        </row>
        <row r="54">
          <cell r="K54">
            <v>2.0582041712157593</v>
          </cell>
          <cell r="L54">
            <v>0.72572158795551145</v>
          </cell>
          <cell r="M54">
            <v>0.35557768924302791</v>
          </cell>
          <cell r="N54">
            <v>0.96314741035856566</v>
          </cell>
        </row>
        <row r="55">
          <cell r="K55">
            <v>2.176500474236287</v>
          </cell>
          <cell r="L55">
            <v>0.4425248657678677</v>
          </cell>
          <cell r="M55">
            <v>0.70418326693227096</v>
          </cell>
          <cell r="N55">
            <v>0.32569721115537847</v>
          </cell>
        </row>
        <row r="56">
          <cell r="K56">
            <v>2.1001969430559564</v>
          </cell>
          <cell r="L56">
            <v>0.38879266083087494</v>
          </cell>
          <cell r="M56">
            <v>0.46513944223107567</v>
          </cell>
          <cell r="N56">
            <v>0.18625498007968125</v>
          </cell>
        </row>
        <row r="57">
          <cell r="K57">
            <v>2.2810107407692941</v>
          </cell>
          <cell r="L57">
            <v>0.38262705928301954</v>
          </cell>
          <cell r="M57">
            <v>0.88346613545816732</v>
          </cell>
          <cell r="N57">
            <v>0.17629482071713146</v>
          </cell>
        </row>
        <row r="58">
          <cell r="K58">
            <v>1.8959203720150295</v>
          </cell>
          <cell r="L58">
            <v>0.40942688421928675</v>
          </cell>
          <cell r="M58">
            <v>8.6653386454183259E-2</v>
          </cell>
          <cell r="N58">
            <v>0.24601593625498006</v>
          </cell>
        </row>
        <row r="59">
          <cell r="K59">
            <v>1.9866340969386853</v>
          </cell>
          <cell r="L59">
            <v>0.70710762429209018</v>
          </cell>
          <cell r="M59">
            <v>0.25597609561752988</v>
          </cell>
          <cell r="N59">
            <v>0.93326693227091628</v>
          </cell>
        </row>
        <row r="60">
          <cell r="K60">
            <v>2.1583333903875537</v>
          </cell>
          <cell r="L60">
            <v>0.34814001203661082</v>
          </cell>
          <cell r="M60">
            <v>0.65438247011952189</v>
          </cell>
          <cell r="N60">
            <v>0.11653386454183265</v>
          </cell>
        </row>
        <row r="61">
          <cell r="K61">
            <v>2.1297959168453575</v>
          </cell>
          <cell r="L61">
            <v>0.58761962342922758</v>
          </cell>
          <cell r="M61">
            <v>0.57470119521912355</v>
          </cell>
          <cell r="N61">
            <v>0.79382470119521908</v>
          </cell>
        </row>
        <row r="62">
          <cell r="K62">
            <v>2.1281631059705721</v>
          </cell>
          <cell r="L62">
            <v>0.51099195318924917</v>
          </cell>
          <cell r="M62">
            <v>0.56474103585657365</v>
          </cell>
          <cell r="N62">
            <v>0.61454183266932272</v>
          </cell>
        </row>
        <row r="63">
          <cell r="K63">
            <v>2.163969993420233</v>
          </cell>
          <cell r="L63">
            <v>0.42130288853772119</v>
          </cell>
          <cell r="M63">
            <v>0.67430278884462147</v>
          </cell>
          <cell r="N63">
            <v>0.26593625498007967</v>
          </cell>
        </row>
        <row r="64">
          <cell r="K64">
            <v>2.3148581958670302</v>
          </cell>
          <cell r="L64">
            <v>0.54741277745652928</v>
          </cell>
          <cell r="M64">
            <v>0.94322709163346607</v>
          </cell>
          <cell r="N64">
            <v>0.70418326693227096</v>
          </cell>
        </row>
        <row r="65">
          <cell r="K65">
            <v>1.8359041452031544</v>
          </cell>
          <cell r="L65">
            <v>0.4078624272262214</v>
          </cell>
          <cell r="M65">
            <v>5.6772908366533863E-2</v>
          </cell>
          <cell r="N65">
            <v>0.22609561752988047</v>
          </cell>
        </row>
        <row r="66">
          <cell r="K66">
            <v>1.9101447375769287</v>
          </cell>
          <cell r="L66">
            <v>0.59047290323411739</v>
          </cell>
          <cell r="M66">
            <v>0.10657370517928286</v>
          </cell>
          <cell r="N66">
            <v>0.80378486055776888</v>
          </cell>
        </row>
        <row r="67">
          <cell r="K67">
            <v>1.9260519546757802</v>
          </cell>
          <cell r="L67">
            <v>0.50101163930445303</v>
          </cell>
          <cell r="M67">
            <v>0.13645418326693226</v>
          </cell>
          <cell r="N67">
            <v>0.54482071713147406</v>
          </cell>
        </row>
        <row r="68">
          <cell r="K68">
            <v>2.2069533873602492</v>
          </cell>
          <cell r="L68">
            <v>0.43276807784929616</v>
          </cell>
          <cell r="M68">
            <v>0.75398406374501992</v>
          </cell>
          <cell r="N68">
            <v>0.29581673306772904</v>
          </cell>
        </row>
        <row r="69">
          <cell r="K69">
            <v>2.113445624973247</v>
          </cell>
          <cell r="L69">
            <v>0.26554317559448731</v>
          </cell>
          <cell r="M69">
            <v>0.53486055776892427</v>
          </cell>
          <cell r="N69">
            <v>4.6812749003984064E-2</v>
          </cell>
        </row>
        <row r="70">
          <cell r="K70">
            <v>2.2644278442113479</v>
          </cell>
          <cell r="L70">
            <v>0.60308734536394004</v>
          </cell>
          <cell r="M70">
            <v>0.87350597609561753</v>
          </cell>
          <cell r="N70">
            <v>0.83366533864541825</v>
          </cell>
        </row>
        <row r="71">
          <cell r="K71">
            <v>2.0922061236727019</v>
          </cell>
          <cell r="L71">
            <v>0.39528608443248914</v>
          </cell>
          <cell r="M71">
            <v>0.4252988047808765</v>
          </cell>
          <cell r="N71">
            <v>0.19621513944223107</v>
          </cell>
        </row>
        <row r="72">
          <cell r="K72">
            <v>2.1855889586853747</v>
          </cell>
          <cell r="L72">
            <v>0.56874127195092039</v>
          </cell>
          <cell r="M72">
            <v>0.73406374501992033</v>
          </cell>
          <cell r="N72">
            <v>0.75398406374501992</v>
          </cell>
        </row>
        <row r="73">
          <cell r="K73">
            <v>2.2081699691862999</v>
          </cell>
          <cell r="L73">
            <v>0.69529471116063468</v>
          </cell>
          <cell r="M73">
            <v>0.76394422310756971</v>
          </cell>
          <cell r="N73">
            <v>0.9133466135458167</v>
          </cell>
        </row>
        <row r="74">
          <cell r="K74">
            <v>1.9609159135039975</v>
          </cell>
          <cell r="L74">
            <v>0.5444929542879402</v>
          </cell>
          <cell r="M74">
            <v>0.17629482071713146</v>
          </cell>
          <cell r="N74">
            <v>0.68426294820717126</v>
          </cell>
        </row>
        <row r="75">
          <cell r="K75">
            <v>1.9756121595287865</v>
          </cell>
          <cell r="L75">
            <v>0.72670563967552204</v>
          </cell>
          <cell r="M75">
            <v>0.22609561752988047</v>
          </cell>
          <cell r="N75">
            <v>0.97310756972111556</v>
          </cell>
        </row>
        <row r="76">
          <cell r="K76">
            <v>2.3478013137365683</v>
          </cell>
          <cell r="L76">
            <v>0.62697728918959061</v>
          </cell>
          <cell r="M76">
            <v>0.96314741035856566</v>
          </cell>
          <cell r="N76">
            <v>0.86354581673306774</v>
          </cell>
        </row>
        <row r="77">
          <cell r="K77">
            <v>2.3896905164719318</v>
          </cell>
          <cell r="L77">
            <v>0.31601645131196954</v>
          </cell>
          <cell r="M77">
            <v>0.98306772908366535</v>
          </cell>
          <cell r="N77">
            <v>7.6693227091633467E-2</v>
          </cell>
        </row>
        <row r="78">
          <cell r="K78">
            <v>1.9612147327684515</v>
          </cell>
          <cell r="L78">
            <v>0.50208744271616779</v>
          </cell>
          <cell r="M78">
            <v>0.18625498007968125</v>
          </cell>
          <cell r="N78">
            <v>0.55478087649402386</v>
          </cell>
        </row>
        <row r="79">
          <cell r="K79">
            <v>2.1833991998230959</v>
          </cell>
          <cell r="L79">
            <v>0.68319264042951511</v>
          </cell>
          <cell r="M79">
            <v>0.72410358565737054</v>
          </cell>
          <cell r="N79">
            <v>0.90338645418326691</v>
          </cell>
        </row>
        <row r="80">
          <cell r="K80">
            <v>2.1018329146954136</v>
          </cell>
          <cell r="L80">
            <v>0.68016912228569437</v>
          </cell>
          <cell r="M80">
            <v>0.47509960159362552</v>
          </cell>
          <cell r="N80">
            <v>0.89342629482071712</v>
          </cell>
        </row>
        <row r="81">
          <cell r="K81">
            <v>2.3074905893392113</v>
          </cell>
          <cell r="L81">
            <v>0.35881199919182516</v>
          </cell>
          <cell r="M81">
            <v>0.92330677290836649</v>
          </cell>
          <cell r="N81">
            <v>0.13645418326693226</v>
          </cell>
        </row>
        <row r="82">
          <cell r="K82">
            <v>2.1464972881076352</v>
          </cell>
          <cell r="L82">
            <v>0.30534971999536292</v>
          </cell>
          <cell r="M82">
            <v>0.6344621513944223</v>
          </cell>
          <cell r="N82">
            <v>6.6733067729083662E-2</v>
          </cell>
        </row>
        <row r="83">
          <cell r="K83">
            <v>2.2193736494355161</v>
          </cell>
          <cell r="L83">
            <v>0.77448866769673952</v>
          </cell>
          <cell r="M83">
            <v>0.81374501992031867</v>
          </cell>
          <cell r="N83">
            <v>0.99302788844621515</v>
          </cell>
        </row>
        <row r="84">
          <cell r="K84">
            <v>2.0890416528961953</v>
          </cell>
          <cell r="L84">
            <v>0.37353895322118047</v>
          </cell>
          <cell r="M84">
            <v>0.41533864541832671</v>
          </cell>
          <cell r="N84">
            <v>0.16633466135458166</v>
          </cell>
        </row>
        <row r="85">
          <cell r="K85">
            <v>2.291084166104675</v>
          </cell>
          <cell r="L85">
            <v>0.37219865569466926</v>
          </cell>
          <cell r="M85">
            <v>0.89342629482071712</v>
          </cell>
          <cell r="N85">
            <v>0.14641434262948205</v>
          </cell>
        </row>
        <row r="86">
          <cell r="K86">
            <v>2.1108257554182979</v>
          </cell>
          <cell r="L86">
            <v>0.45529193630079945</v>
          </cell>
          <cell r="M86">
            <v>0.52490039840637448</v>
          </cell>
          <cell r="N86">
            <v>0.37549800796812749</v>
          </cell>
        </row>
        <row r="87">
          <cell r="K87">
            <v>2.1079294367487904</v>
          </cell>
          <cell r="L87">
            <v>0.56636949832248418</v>
          </cell>
          <cell r="M87">
            <v>0.5049800796812749</v>
          </cell>
          <cell r="N87">
            <v>0.74402390438247012</v>
          </cell>
        </row>
        <row r="88">
          <cell r="K88">
            <v>1.8918695762232092</v>
          </cell>
          <cell r="L88">
            <v>0.47241771850553554</v>
          </cell>
          <cell r="M88">
            <v>7.6693227091633467E-2</v>
          </cell>
          <cell r="N88">
            <v>0.47509960159362552</v>
          </cell>
        </row>
        <row r="89">
          <cell r="K89">
            <v>2.1067414991341158</v>
          </cell>
          <cell r="L89">
            <v>0.57143467634613554</v>
          </cell>
          <cell r="M89">
            <v>0.4950199203187251</v>
          </cell>
          <cell r="N89">
            <v>0.76394422310756971</v>
          </cell>
        </row>
        <row r="90">
          <cell r="K90">
            <v>2.3098871732672599</v>
          </cell>
          <cell r="L90">
            <v>0.60212023041255835</v>
          </cell>
          <cell r="M90">
            <v>0.93326693227091628</v>
          </cell>
          <cell r="N90">
            <v>0.81374501992031867</v>
          </cell>
        </row>
        <row r="91">
          <cell r="K91">
            <v>1.8108224478297268</v>
          </cell>
          <cell r="L91">
            <v>0.34265721382361075</v>
          </cell>
          <cell r="M91">
            <v>3.6852589641434265E-2</v>
          </cell>
          <cell r="N91">
            <v>9.6613545816733051E-2</v>
          </cell>
        </row>
        <row r="92">
          <cell r="K92">
            <v>2.5022843167279087</v>
          </cell>
          <cell r="L92">
            <v>0.25107770948403257</v>
          </cell>
          <cell r="M92">
            <v>0.99302788844621515</v>
          </cell>
          <cell r="N92">
            <v>2.6892430278884463E-2</v>
          </cell>
        </row>
        <row r="93">
          <cell r="K93">
            <v>1.9427045356550297</v>
          </cell>
          <cell r="L93">
            <v>0.35246172494097699</v>
          </cell>
          <cell r="M93">
            <v>0.14641434262948205</v>
          </cell>
          <cell r="N93">
            <v>0.12649402390438247</v>
          </cell>
        </row>
        <row r="94">
          <cell r="K94">
            <v>2.2547944047779058</v>
          </cell>
          <cell r="L94">
            <v>0.45087821222592217</v>
          </cell>
          <cell r="M94">
            <v>0.86354581673306774</v>
          </cell>
          <cell r="N94">
            <v>0.35557768924302791</v>
          </cell>
        </row>
        <row r="95">
          <cell r="K95">
            <v>2.0384306588485459</v>
          </cell>
          <cell r="L95">
            <v>0.48960393922614032</v>
          </cell>
          <cell r="M95">
            <v>0.31573705179282868</v>
          </cell>
          <cell r="N95">
            <v>0.53486055776892427</v>
          </cell>
        </row>
        <row r="96">
          <cell r="K96">
            <v>2.1180698176533639</v>
          </cell>
          <cell r="L96">
            <v>0.54809544427677126</v>
          </cell>
          <cell r="M96">
            <v>0.54482071713147406</v>
          </cell>
          <cell r="N96">
            <v>0.71414342629482075</v>
          </cell>
        </row>
        <row r="97">
          <cell r="K97">
            <v>2.0284400945761654</v>
          </cell>
          <cell r="L97">
            <v>0.47017204567045207</v>
          </cell>
          <cell r="M97">
            <v>0.29581673306772904</v>
          </cell>
          <cell r="N97">
            <v>0.44521912350597609</v>
          </cell>
        </row>
        <row r="98">
          <cell r="K98">
            <v>1.9427236964464585</v>
          </cell>
          <cell r="L98">
            <v>0.22172755441185976</v>
          </cell>
          <cell r="M98">
            <v>0.15637450199203184</v>
          </cell>
          <cell r="N98">
            <v>1.693227091633466E-2</v>
          </cell>
        </row>
        <row r="99">
          <cell r="K99">
            <v>1.9758750153019871</v>
          </cell>
          <cell r="L99">
            <v>0.26404904184421663</v>
          </cell>
          <cell r="M99">
            <v>0.23605577689243026</v>
          </cell>
          <cell r="N99">
            <v>3.6852589641434265E-2</v>
          </cell>
        </row>
        <row r="100">
          <cell r="K100">
            <v>2.2105263413617831</v>
          </cell>
          <cell r="L100">
            <v>0.29361160608964376</v>
          </cell>
          <cell r="M100">
            <v>0.7739043824701195</v>
          </cell>
          <cell r="N100">
            <v>5.6772908366533863E-2</v>
          </cell>
        </row>
        <row r="101">
          <cell r="K101">
            <v>2.220010136545282</v>
          </cell>
          <cell r="L101">
            <v>0.46591726113178761</v>
          </cell>
          <cell r="M101">
            <v>0.82370517928286846</v>
          </cell>
          <cell r="N101">
            <v>0.4252988047808765</v>
          </cell>
        </row>
        <row r="102">
          <cell r="K102">
            <v>2.0630348516716137</v>
          </cell>
          <cell r="L102">
            <v>0.54097318273473827</v>
          </cell>
          <cell r="M102">
            <v>0.37549800796812749</v>
          </cell>
          <cell r="N102">
            <v>0.67430278884462147</v>
          </cell>
        </row>
        <row r="103">
          <cell r="K103">
            <v>2.2159504725106003</v>
          </cell>
          <cell r="L103">
            <v>0.52922519141021929</v>
          </cell>
          <cell r="M103">
            <v>0.80378486055776888</v>
          </cell>
          <cell r="N103">
            <v>0.65438247011952189</v>
          </cell>
        </row>
        <row r="104">
          <cell r="K104">
            <v>1.8340668895280174</v>
          </cell>
          <cell r="L104">
            <v>0.60525958230577648</v>
          </cell>
          <cell r="M104">
            <v>4.6812749003984064E-2</v>
          </cell>
          <cell r="N104">
            <v>0.84362549800796816</v>
          </cell>
        </row>
        <row r="105">
          <cell r="K105">
            <v>2.1184120364039063</v>
          </cell>
          <cell r="L105">
            <v>0.46232871487498234</v>
          </cell>
          <cell r="M105">
            <v>0.55478087649402386</v>
          </cell>
          <cell r="N105">
            <v>0.40537848605577692</v>
          </cell>
        </row>
        <row r="106">
          <cell r="K106">
            <v>2.0986317916237174</v>
          </cell>
          <cell r="L106">
            <v>0.54638842661799591</v>
          </cell>
          <cell r="M106">
            <v>0.44521912350597609</v>
          </cell>
          <cell r="N106">
            <v>0.69422310756972105</v>
          </cell>
        </row>
        <row r="107">
          <cell r="K107">
            <v>1.9703489251807085</v>
          </cell>
          <cell r="L107">
            <v>0.50528077665536097</v>
          </cell>
          <cell r="M107">
            <v>0.21613545816733065</v>
          </cell>
          <cell r="N107">
            <v>0.59462151394422313</v>
          </cell>
        </row>
        <row r="108">
          <cell r="K108">
            <v>1.9659459752596007</v>
          </cell>
          <cell r="L108">
            <v>0.44454556639166787</v>
          </cell>
          <cell r="M108">
            <v>0.19621513944223107</v>
          </cell>
          <cell r="N108">
            <v>0.33565737051792832</v>
          </cell>
        </row>
        <row r="109">
          <cell r="K109">
            <v>1.9205693880911521</v>
          </cell>
          <cell r="L109">
            <v>0.48600586305533278</v>
          </cell>
          <cell r="M109">
            <v>0.12649402390438247</v>
          </cell>
          <cell r="N109">
            <v>0.51494023904382469</v>
          </cell>
        </row>
        <row r="110">
          <cell r="K110">
            <v>2.1048763957520831</v>
          </cell>
          <cell r="L110">
            <v>0.57779847362229675</v>
          </cell>
          <cell r="M110">
            <v>0.48505976095617531</v>
          </cell>
          <cell r="N110">
            <v>0.78386454183266929</v>
          </cell>
        </row>
        <row r="111">
          <cell r="K111">
            <v>2.1565976145825063</v>
          </cell>
          <cell r="L111">
            <v>0.50305112702460908</v>
          </cell>
          <cell r="M111">
            <v>0.64442231075697209</v>
          </cell>
          <cell r="N111">
            <v>0.56474103585657365</v>
          </cell>
        </row>
        <row r="112">
          <cell r="K112">
            <v>2.2154827470687115</v>
          </cell>
          <cell r="L112">
            <v>0.44172394496388079</v>
          </cell>
          <cell r="M112">
            <v>0.79382470119521908</v>
          </cell>
          <cell r="N112">
            <v>0.31573705179282868</v>
          </cell>
        </row>
        <row r="113">
          <cell r="K113">
            <v>2.2210506622592261</v>
          </cell>
          <cell r="L113">
            <v>0.55052269326266312</v>
          </cell>
          <cell r="M113">
            <v>0.83366533864541825</v>
          </cell>
          <cell r="N113">
            <v>0.73406374501992033</v>
          </cell>
        </row>
        <row r="114">
          <cell r="K114">
            <v>1.9038500618220704</v>
          </cell>
          <cell r="L114">
            <v>0.48791180502893722</v>
          </cell>
          <cell r="M114">
            <v>9.6613545816733051E-2</v>
          </cell>
          <cell r="N114">
            <v>0.52490039840637448</v>
          </cell>
        </row>
        <row r="115">
          <cell r="K115">
            <v>2.2409132178563791</v>
          </cell>
          <cell r="L115">
            <v>0.46505161622677643</v>
          </cell>
          <cell r="M115">
            <v>0.84362549800796816</v>
          </cell>
          <cell r="N115">
            <v>0.41533864541832671</v>
          </cell>
        </row>
        <row r="116">
          <cell r="K116">
            <v>2.2137399772995279</v>
          </cell>
          <cell r="L116">
            <v>0.39983611388261525</v>
          </cell>
          <cell r="M116">
            <v>0.78386454183266929</v>
          </cell>
          <cell r="N116">
            <v>0.20617529880478086</v>
          </cell>
        </row>
        <row r="117">
          <cell r="K117">
            <v>2.2918722937621849</v>
          </cell>
          <cell r="L117">
            <v>0.51397606248148364</v>
          </cell>
          <cell r="M117">
            <v>0.9133466135458167</v>
          </cell>
          <cell r="N117">
            <v>0.62450199203187251</v>
          </cell>
        </row>
        <row r="118">
          <cell r="K118">
            <v>2.1650369338353563</v>
          </cell>
          <cell r="L118">
            <v>0.51723111284404144</v>
          </cell>
          <cell r="M118">
            <v>0.68426294820717126</v>
          </cell>
          <cell r="N118">
            <v>0.64442231075697209</v>
          </cell>
        </row>
        <row r="119">
          <cell r="K119">
            <v>2.1412478375136854</v>
          </cell>
          <cell r="L119">
            <v>0.4778923201784363</v>
          </cell>
          <cell r="M119">
            <v>0.60458167330677293</v>
          </cell>
          <cell r="N119">
            <v>0.4950199203187251</v>
          </cell>
        </row>
        <row r="120">
          <cell r="K120">
            <v>2.0529515587988749</v>
          </cell>
          <cell r="L120">
            <v>0.46838749590057399</v>
          </cell>
          <cell r="M120">
            <v>0.33565737051792832</v>
          </cell>
          <cell r="N120">
            <v>0.4352589641434263</v>
          </cell>
        </row>
        <row r="121">
          <cell r="K121">
            <v>2.1359899104351467</v>
          </cell>
          <cell r="L121">
            <v>0.4074141876798974</v>
          </cell>
          <cell r="M121">
            <v>0.59462151394422313</v>
          </cell>
          <cell r="N121">
            <v>0.21613545816733065</v>
          </cell>
        </row>
        <row r="122">
          <cell r="K122">
            <v>2.1609351876259093</v>
          </cell>
          <cell r="L122">
            <v>0.43017558793755867</v>
          </cell>
          <cell r="M122">
            <v>0.66434262948207168</v>
          </cell>
          <cell r="N122">
            <v>0.27589641434262946</v>
          </cell>
        </row>
        <row r="123">
          <cell r="K123">
            <v>2.2917275500609176</v>
          </cell>
          <cell r="L123">
            <v>0.34351785876358976</v>
          </cell>
          <cell r="M123">
            <v>0.90338645418326691</v>
          </cell>
          <cell r="N123">
            <v>0.10657370517928286</v>
          </cell>
        </row>
        <row r="124">
          <cell r="K124">
            <v>2.135459097984314</v>
          </cell>
          <cell r="L124">
            <v>0.41142586383925989</v>
          </cell>
          <cell r="M124">
            <v>0.58466135458167334</v>
          </cell>
          <cell r="N124">
            <v>0.25597609561752988</v>
          </cell>
        </row>
        <row r="125">
          <cell r="K125">
            <v>2.0176069441695694</v>
          </cell>
          <cell r="L125">
            <v>0.60284879433979432</v>
          </cell>
          <cell r="M125">
            <v>0.28585657370517925</v>
          </cell>
          <cell r="N125">
            <v>0.82370517928286846</v>
          </cell>
        </row>
        <row r="126">
          <cell r="K126">
            <v>2.1083351816045282</v>
          </cell>
          <cell r="L126">
            <v>0.53928723369376208</v>
          </cell>
          <cell r="M126">
            <v>0.51494023904382469</v>
          </cell>
          <cell r="N126">
            <v>0.66434262948207168</v>
          </cell>
        </row>
        <row r="127">
          <cell r="K127">
            <v>1.9701773446486597</v>
          </cell>
          <cell r="L127">
            <v>0.45319630987080278</v>
          </cell>
          <cell r="M127">
            <v>0.20617529880478086</v>
          </cell>
          <cell r="N127">
            <v>0.3655378486055777</v>
          </cell>
        </row>
        <row r="128">
          <cell r="K128">
            <v>2.1452588940090207</v>
          </cell>
          <cell r="L128">
            <v>0.66856384626163068</v>
          </cell>
          <cell r="M128">
            <v>0.62450199203187251</v>
          </cell>
          <cell r="N128">
            <v>0.88346613545816732</v>
          </cell>
        </row>
        <row r="129">
          <cell r="K129">
            <v>2.082543864024744</v>
          </cell>
          <cell r="L129">
            <v>0.76043590558952967</v>
          </cell>
          <cell r="M129">
            <v>0.39541832669322707</v>
          </cell>
          <cell r="N129">
            <v>0.98306772908366535</v>
          </cell>
        </row>
        <row r="130">
          <cell r="K130">
            <v>1.9542054504889548</v>
          </cell>
          <cell r="L130">
            <v>0.47197028137633718</v>
          </cell>
          <cell r="M130">
            <v>0.16633466135458166</v>
          </cell>
          <cell r="N130">
            <v>0.46513944223107567</v>
          </cell>
        </row>
        <row r="131">
          <cell r="K131">
            <v>2.001633552095301</v>
          </cell>
          <cell r="L131">
            <v>0.62044185145564201</v>
          </cell>
          <cell r="M131">
            <v>0.27589641434262946</v>
          </cell>
          <cell r="N131">
            <v>0.85358565737051795</v>
          </cell>
        </row>
      </sheetData>
      <sheetData sheetId="1">
        <row r="7">
          <cell r="J7" t="str">
            <v>calc x</v>
          </cell>
          <cell r="K7" t="str">
            <v>LCL x</v>
          </cell>
          <cell r="L7" t="str">
            <v>fit x</v>
          </cell>
          <cell r="M7" t="str">
            <v>UCL x</v>
          </cell>
        </row>
        <row r="8">
          <cell r="I8">
            <v>-3.5</v>
          </cell>
          <cell r="J8">
            <v>-3.5</v>
          </cell>
          <cell r="K8">
            <v>-3.1091664576162152</v>
          </cell>
          <cell r="L8">
            <v>-2.4597542703960729</v>
          </cell>
          <cell r="M8">
            <v>-1.8103420831759305</v>
          </cell>
        </row>
        <row r="9">
          <cell r="I9">
            <v>-3.25</v>
          </cell>
          <cell r="J9">
            <v>-3.25</v>
          </cell>
          <cell r="K9">
            <v>-2.903876848558931</v>
          </cell>
          <cell r="L9">
            <v>-2.2941053229012986</v>
          </cell>
          <cell r="M9">
            <v>-1.6843337972436665</v>
          </cell>
        </row>
        <row r="10">
          <cell r="I10">
            <v>-3</v>
          </cell>
          <cell r="J10">
            <v>-3</v>
          </cell>
          <cell r="K10">
            <v>-2.6990734416374043</v>
          </cell>
          <cell r="L10">
            <v>-2.1284563754065249</v>
          </cell>
          <cell r="M10">
            <v>-1.5578393091756457</v>
          </cell>
        </row>
        <row r="11">
          <cell r="I11">
            <v>-2.75</v>
          </cell>
          <cell r="J11">
            <v>-2.75</v>
          </cell>
          <cell r="K11">
            <v>-2.4948635877514302</v>
          </cell>
          <cell r="L11">
            <v>-1.9628074279117507</v>
          </cell>
          <cell r="M11">
            <v>-1.4307512680720711</v>
          </cell>
        </row>
        <row r="12">
          <cell r="I12">
            <v>-2.5</v>
          </cell>
          <cell r="J12">
            <v>-2.5</v>
          </cell>
          <cell r="K12">
            <v>-2.2913862379853569</v>
          </cell>
          <cell r="L12">
            <v>-1.7971584804169765</v>
          </cell>
          <cell r="M12">
            <v>-1.3029307228485958</v>
          </cell>
        </row>
        <row r="13">
          <cell r="I13">
            <v>-2.25</v>
          </cell>
          <cell r="J13">
            <v>-2.25</v>
          </cell>
          <cell r="K13">
            <v>-2.0888232038933481</v>
          </cell>
          <cell r="L13">
            <v>-1.6315095329222022</v>
          </cell>
          <cell r="M13">
            <v>-1.1741958619510564</v>
          </cell>
        </row>
        <row r="14">
          <cell r="I14">
            <v>-2</v>
          </cell>
          <cell r="J14">
            <v>-2</v>
          </cell>
          <cell r="K14">
            <v>-1.887414744630552</v>
          </cell>
          <cell r="L14">
            <v>-1.465860585427428</v>
          </cell>
          <cell r="M14">
            <v>-1.044306426224304</v>
          </cell>
        </row>
        <row r="15">
          <cell r="I15">
            <v>-1.75</v>
          </cell>
          <cell r="J15">
            <v>-1.75</v>
          </cell>
          <cell r="K15">
            <v>-1.6874808244219901</v>
          </cell>
          <cell r="L15">
            <v>-1.3002116379326538</v>
          </cell>
          <cell r="M15">
            <v>-0.91294245144331754</v>
          </cell>
        </row>
        <row r="16">
          <cell r="I16">
            <v>-1.5</v>
          </cell>
          <cell r="J16">
            <v>-1.5</v>
          </cell>
          <cell r="K16">
            <v>-1.4894490590759044</v>
          </cell>
          <cell r="L16">
            <v>-1.1345626904378798</v>
          </cell>
          <cell r="M16">
            <v>-0.77967632179985524</v>
          </cell>
        </row>
        <row r="17">
          <cell r="I17">
            <v>-1.25</v>
          </cell>
          <cell r="J17">
            <v>-1.25</v>
          </cell>
          <cell r="K17">
            <v>-1.2938885799141664</v>
          </cell>
          <cell r="L17">
            <v>-0.96891374294310573</v>
          </cell>
          <cell r="M17">
            <v>-0.64393890597204506</v>
          </cell>
        </row>
        <row r="18">
          <cell r="I18">
            <v>-1</v>
          </cell>
          <cell r="J18">
            <v>-1</v>
          </cell>
          <cell r="K18">
            <v>-1.1015437803969248</v>
          </cell>
          <cell r="L18">
            <v>-0.80326479544833151</v>
          </cell>
          <cell r="M18">
            <v>-0.50498581049973823</v>
          </cell>
        </row>
        <row r="19">
          <cell r="I19">
            <v>-0.75</v>
          </cell>
          <cell r="J19">
            <v>-0.75</v>
          </cell>
          <cell r="K19">
            <v>-0.91335024776226992</v>
          </cell>
          <cell r="L19">
            <v>-0.63761584795355741</v>
          </cell>
          <cell r="M19">
            <v>-0.36188144814484485</v>
          </cell>
        </row>
        <row r="20">
          <cell r="I20">
            <v>-0.5</v>
          </cell>
          <cell r="J20">
            <v>-0.5</v>
          </cell>
          <cell r="K20">
            <v>-0.73039670483918118</v>
          </cell>
          <cell r="L20">
            <v>-0.4719669004587832</v>
          </cell>
          <cell r="M20">
            <v>-0.21353709607838522</v>
          </cell>
        </row>
        <row r="21">
          <cell r="I21">
            <v>-0.25</v>
          </cell>
          <cell r="J21">
            <v>-0.25</v>
          </cell>
          <cell r="K21">
            <v>-0.5537848528205811</v>
          </cell>
          <cell r="L21">
            <v>-0.30631795296400904</v>
          </cell>
          <cell r="M21">
            <v>-5.8851053107436962E-2</v>
          </cell>
        </row>
        <row r="22">
          <cell r="I22">
            <v>0</v>
          </cell>
          <cell r="J22">
            <v>0</v>
          </cell>
          <cell r="K22">
            <v>-0.3843720367090343</v>
          </cell>
          <cell r="L22">
            <v>-0.14066900546923489</v>
          </cell>
          <cell r="M22">
            <v>0.1030340257705645</v>
          </cell>
        </row>
        <row r="23">
          <cell r="I23">
            <v>0.25</v>
          </cell>
          <cell r="J23">
            <v>0.25</v>
          </cell>
          <cell r="K23">
            <v>-0.22248695783103281</v>
          </cell>
          <cell r="L23">
            <v>2.497994202553927E-2</v>
          </cell>
          <cell r="M23">
            <v>0.27244684188211132</v>
          </cell>
        </row>
        <row r="24">
          <cell r="I24">
            <v>0.5</v>
          </cell>
          <cell r="J24">
            <v>0.5</v>
          </cell>
          <cell r="K24">
            <v>-6.7800914860084549E-2</v>
          </cell>
          <cell r="L24">
            <v>0.19062888952031343</v>
          </cell>
          <cell r="M24">
            <v>0.4490586939007114</v>
          </cell>
        </row>
        <row r="25">
          <cell r="I25">
            <v>0.75</v>
          </cell>
          <cell r="J25">
            <v>0.75</v>
          </cell>
          <cell r="K25">
            <v>8.0543437206375024E-2</v>
          </cell>
          <cell r="L25">
            <v>0.35627783701508758</v>
          </cell>
          <cell r="M25">
            <v>0.63201223682380014</v>
          </cell>
        </row>
        <row r="26">
          <cell r="I26">
            <v>1</v>
          </cell>
          <cell r="J26">
            <v>1</v>
          </cell>
          <cell r="K26">
            <v>0.2236477995612684</v>
          </cell>
          <cell r="L26">
            <v>0.52192678450986174</v>
          </cell>
          <cell r="M26">
            <v>0.82020576945845503</v>
          </cell>
        </row>
        <row r="27">
          <cell r="D27" t="str">
            <v>Probit</v>
          </cell>
          <cell r="I27">
            <v>1.25</v>
          </cell>
          <cell r="J27">
            <v>1.25</v>
          </cell>
          <cell r="K27">
            <v>0.36260089503357523</v>
          </cell>
          <cell r="L27">
            <v>0.68757573200463595</v>
          </cell>
          <cell r="M27">
            <v>1.0125505689756966</v>
          </cell>
        </row>
        <row r="28">
          <cell r="C28">
            <v>-8.2905304542808089E-2</v>
          </cell>
          <cell r="D28">
            <v>0.44424875676134512</v>
          </cell>
          <cell r="I28">
            <v>1.5</v>
          </cell>
          <cell r="J28">
            <v>1.5</v>
          </cell>
          <cell r="K28">
            <v>0.49833831086138553</v>
          </cell>
          <cell r="L28">
            <v>0.85322467949941005</v>
          </cell>
          <cell r="M28">
            <v>1.2081110481374346</v>
          </cell>
        </row>
        <row r="29">
          <cell r="C29">
            <v>0.39953875250387155</v>
          </cell>
          <cell r="D29">
            <v>0.58458985705947353</v>
          </cell>
          <cell r="I29">
            <v>1.75</v>
          </cell>
          <cell r="J29">
            <v>1.75</v>
          </cell>
          <cell r="K29">
            <v>0.63160444050484799</v>
          </cell>
          <cell r="L29">
            <v>1.0188736269941843</v>
          </cell>
          <cell r="M29">
            <v>1.4061428134835205</v>
          </cell>
        </row>
        <row r="30">
          <cell r="C30">
            <v>-0.66889172808667574</v>
          </cell>
          <cell r="D30">
            <v>-0.73755597988205279</v>
          </cell>
          <cell r="I30">
            <v>2</v>
          </cell>
          <cell r="J30">
            <v>2</v>
          </cell>
          <cell r="K30">
            <v>0.76296841528583448</v>
          </cell>
          <cell r="L30">
            <v>1.1845225744889585</v>
          </cell>
          <cell r="M30">
            <v>1.6060767336920825</v>
          </cell>
        </row>
        <row r="31">
          <cell r="C31">
            <v>-0.27289452438653478</v>
          </cell>
          <cell r="D31">
            <v>-6.1475667639406824E-2</v>
          </cell>
          <cell r="I31">
            <v>2.25</v>
          </cell>
          <cell r="J31">
            <v>2.25</v>
          </cell>
          <cell r="K31">
            <v>0.89285785101258697</v>
          </cell>
          <cell r="L31">
            <v>1.3501715219837327</v>
          </cell>
          <cell r="M31">
            <v>1.8074851929548785</v>
          </cell>
        </row>
        <row r="32">
          <cell r="C32">
            <v>-0.17060222118487273</v>
          </cell>
          <cell r="D32">
            <v>0.18536701728959662</v>
          </cell>
          <cell r="I32">
            <v>2.5</v>
          </cell>
          <cell r="J32">
            <v>2.5</v>
          </cell>
          <cell r="K32">
            <v>1.0215927119101262</v>
          </cell>
          <cell r="L32">
            <v>1.5158204694785069</v>
          </cell>
          <cell r="M32">
            <v>2.0100482270468873</v>
          </cell>
        </row>
        <row r="33">
          <cell r="C33">
            <v>-0.77283879818035706</v>
          </cell>
          <cell r="D33">
            <v>-0.91014679640886487</v>
          </cell>
          <cell r="I33">
            <v>2.75</v>
          </cell>
          <cell r="J33">
            <v>2.75</v>
          </cell>
          <cell r="K33">
            <v>1.1494132571336011</v>
          </cell>
          <cell r="L33">
            <v>1.6814694169732807</v>
          </cell>
          <cell r="M33">
            <v>2.2135255768129602</v>
          </cell>
        </row>
        <row r="34">
          <cell r="C34">
            <v>-1.0199266342057767</v>
          </cell>
          <cell r="D34">
            <v>-1.3829941271006372</v>
          </cell>
          <cell r="I34">
            <v>3</v>
          </cell>
          <cell r="J34">
            <v>3</v>
          </cell>
          <cell r="K34">
            <v>1.2765012982371757</v>
          </cell>
          <cell r="L34">
            <v>1.8471183644680549</v>
          </cell>
          <cell r="M34">
            <v>2.4177354306989338</v>
          </cell>
        </row>
        <row r="35">
          <cell r="C35">
            <v>0.70250340231262032</v>
          </cell>
          <cell r="D35">
            <v>1.1153373577337866</v>
          </cell>
          <cell r="I35">
            <v>3.25</v>
          </cell>
          <cell r="J35">
            <v>3.25</v>
          </cell>
          <cell r="K35">
            <v>1.4029957863051969</v>
          </cell>
          <cell r="L35">
            <v>2.0127673119628291</v>
          </cell>
          <cell r="M35">
            <v>2.6225388376204615</v>
          </cell>
        </row>
        <row r="36">
          <cell r="C36">
            <v>-0.10825504395502196</v>
          </cell>
          <cell r="D36">
            <v>0.31218232916364996</v>
          </cell>
          <cell r="I36">
            <v>3.5</v>
          </cell>
          <cell r="J36">
            <v>3.5</v>
          </cell>
          <cell r="K36">
            <v>1.5290040722374609</v>
          </cell>
          <cell r="L36">
            <v>2.1784162594576033</v>
          </cell>
          <cell r="M36">
            <v>2.8278284466777457</v>
          </cell>
        </row>
        <row r="37">
          <cell r="C37">
            <v>0.98145710950453913</v>
          </cell>
          <cell r="D37">
            <v>1.3829941271006405</v>
          </cell>
        </row>
        <row r="38">
          <cell r="C38">
            <v>-0.25222265870547972</v>
          </cell>
          <cell r="D38">
            <v>6.1475667639406824E-2</v>
          </cell>
        </row>
        <row r="39">
          <cell r="C39">
            <v>-0.46187002316319176</v>
          </cell>
          <cell r="D39">
            <v>-0.44424875676134479</v>
          </cell>
        </row>
        <row r="40">
          <cell r="C40">
            <v>-0.41608651054612927</v>
          </cell>
          <cell r="D40">
            <v>-0.18536701728959676</v>
          </cell>
        </row>
        <row r="41">
          <cell r="C41">
            <v>1.3375785931944708</v>
          </cell>
          <cell r="D41">
            <v>1.8208645376396548</v>
          </cell>
        </row>
        <row r="42">
          <cell r="C42">
            <v>-1.0326614749867256</v>
          </cell>
          <cell r="D42">
            <v>-1.8208645376396548</v>
          </cell>
        </row>
        <row r="43">
          <cell r="C43">
            <v>-0.91101264532913295</v>
          </cell>
          <cell r="D43">
            <v>-1.1153373577337857</v>
          </cell>
        </row>
        <row r="44">
          <cell r="C44">
            <v>0.44260227656326817</v>
          </cell>
          <cell r="D44">
            <v>0.91014679640886487</v>
          </cell>
        </row>
        <row r="45">
          <cell r="C45">
            <v>-0.4913350445044728</v>
          </cell>
          <cell r="D45">
            <v>-0.58458985705947353</v>
          </cell>
        </row>
        <row r="46">
          <cell r="C46">
            <v>-0.42064919122736288</v>
          </cell>
          <cell r="D46">
            <v>-0.3121823291636498</v>
          </cell>
        </row>
        <row r="47">
          <cell r="C47">
            <v>0.40509155954107429</v>
          </cell>
          <cell r="D47">
            <v>0.73755597988205235</v>
          </cell>
        </row>
      </sheetData>
      <sheetData sheetId="2">
        <row r="13">
          <cell r="G13" t="str">
            <v>Data</v>
          </cell>
          <cell r="H13" t="str">
            <v>Model</v>
          </cell>
        </row>
        <row r="15">
          <cell r="B15">
            <v>1</v>
          </cell>
          <cell r="G15" t="e">
            <v>#NUM!</v>
          </cell>
          <cell r="H15">
            <v>-10.532117285299339</v>
          </cell>
        </row>
        <row r="16">
          <cell r="B16">
            <v>6</v>
          </cell>
          <cell r="G16" t="e">
            <v>#NUM!</v>
          </cell>
          <cell r="H16">
            <v>-8.0236540283821665</v>
          </cell>
        </row>
        <row r="17">
          <cell r="B17">
            <v>48</v>
          </cell>
          <cell r="G17">
            <v>-5.0072926642935922</v>
          </cell>
          <cell r="H17">
            <v>-5.1124358700302803</v>
          </cell>
        </row>
        <row r="18">
          <cell r="B18">
            <v>168</v>
          </cell>
          <cell r="G18">
            <v>-2.7826325333778006</v>
          </cell>
          <cell r="H18">
            <v>-3.3585677141367554</v>
          </cell>
        </row>
        <row r="19">
          <cell r="B19">
            <v>500</v>
          </cell>
          <cell r="G19">
            <v>-1.4814013015900904</v>
          </cell>
          <cell r="H19">
            <v>-1.8316659475102499</v>
          </cell>
        </row>
        <row r="20">
          <cell r="B20">
            <v>1000</v>
          </cell>
          <cell r="G20">
            <v>-0.62867401227398279</v>
          </cell>
          <cell r="H20">
            <v>-0.8612598947263268</v>
          </cell>
        </row>
        <row r="32">
          <cell r="C32">
            <v>1.1499999999999999</v>
          </cell>
          <cell r="D32">
            <v>1.2</v>
          </cell>
          <cell r="E32">
            <v>1.25</v>
          </cell>
          <cell r="F32">
            <v>1.3</v>
          </cell>
          <cell r="G32">
            <v>1.35</v>
          </cell>
          <cell r="H32">
            <v>1.4</v>
          </cell>
        </row>
        <row r="33">
          <cell r="B33">
            <v>1450</v>
          </cell>
          <cell r="C33">
            <v>-336.92004912117562</v>
          </cell>
          <cell r="D33">
            <v>-335.90802355294039</v>
          </cell>
          <cell r="E33">
            <v>-335.20842433635272</v>
          </cell>
          <cell r="F33">
            <v>-334.79806027282507</v>
          </cell>
          <cell r="G33">
            <v>-334.65617612289776</v>
          </cell>
          <cell r="H33">
            <v>-334.764121192066</v>
          </cell>
        </row>
        <row r="34">
          <cell r="B34">
            <v>1550</v>
          </cell>
          <cell r="C34">
            <v>-335.15135911249502</v>
          </cell>
          <cell r="D34">
            <v>-334.35713399814563</v>
          </cell>
          <cell r="E34">
            <v>-333.88933304338559</v>
          </cell>
          <cell r="F34">
            <v>-333.72409169098273</v>
          </cell>
          <cell r="G34">
            <v>-333.84002367844062</v>
          </cell>
          <cell r="H34">
            <v>-334.2178856807501</v>
          </cell>
        </row>
        <row r="35">
          <cell r="B35">
            <v>1650</v>
          </cell>
          <cell r="C35">
            <v>-334.24698104088384</v>
          </cell>
          <cell r="D35">
            <v>-333.70200557856361</v>
          </cell>
          <cell r="E35">
            <v>-333.49655190066221</v>
          </cell>
          <cell r="F35">
            <v>-333.60605424389576</v>
          </cell>
          <cell r="G35">
            <v>-334.00846970909259</v>
          </cell>
          <cell r="H35">
            <v>-334.68393887389027</v>
          </cell>
        </row>
        <row r="36">
          <cell r="B36">
            <v>1750</v>
          </cell>
          <cell r="C36">
            <v>-334.01613578397757</v>
          </cell>
          <cell r="D36">
            <v>-333.74080350370042</v>
          </cell>
          <cell r="E36">
            <v>-333.81707674259366</v>
          </cell>
          <cell r="F36">
            <v>-334.21967385948824</v>
          </cell>
          <cell r="G36">
            <v>-334.92588268193663</v>
          </cell>
          <cell r="H36">
            <v>-335.9152169905804</v>
          </cell>
        </row>
        <row r="37">
          <cell r="B37">
            <v>1850</v>
          </cell>
          <cell r="C37">
            <v>-334.31447596260517</v>
          </cell>
          <cell r="D37">
            <v>-334.32139925442902</v>
          </cell>
          <cell r="E37">
            <v>-334.69097368760089</v>
          </cell>
          <cell r="F37">
            <v>-335.39719774916421</v>
          </cell>
          <cell r="G37">
            <v>-336.41668776248741</v>
          </cell>
          <cell r="H37">
            <v>-337.72833013928107</v>
          </cell>
        </row>
      </sheetData>
      <sheetData sheetId="3">
        <row r="16">
          <cell r="I16" t="str">
            <v>Data</v>
          </cell>
          <cell r="J16" t="str">
            <v>Model</v>
          </cell>
        </row>
        <row r="18">
          <cell r="C18">
            <v>1</v>
          </cell>
          <cell r="I18">
            <v>-2.5758293035488999</v>
          </cell>
          <cell r="J18">
            <v>-2.6661741384716717</v>
          </cell>
        </row>
        <row r="19">
          <cell r="C19">
            <v>6</v>
          </cell>
          <cell r="I19">
            <v>-2.5758293035488999</v>
          </cell>
          <cell r="J19">
            <v>-2.5454525464228959</v>
          </cell>
        </row>
        <row r="20">
          <cell r="C20">
            <v>48</v>
          </cell>
          <cell r="I20">
            <v>-2.365618126864292</v>
          </cell>
          <cell r="J20">
            <v>-2.4053480860892185</v>
          </cell>
        </row>
        <row r="21">
          <cell r="C21">
            <v>168</v>
          </cell>
          <cell r="I21">
            <v>-2.365618126864292</v>
          </cell>
          <cell r="J21">
            <v>-2.3209419240937863</v>
          </cell>
          <cell r="U21">
            <v>43.11223725664577</v>
          </cell>
          <cell r="V21">
            <v>33.180065721472054</v>
          </cell>
          <cell r="W21">
            <v>41.819252401215834</v>
          </cell>
          <cell r="X21">
            <v>47.845213176824586</v>
          </cell>
          <cell r="Y21">
            <v>33.694210815443164</v>
          </cell>
          <cell r="Z21">
            <v>46.795872252182235</v>
          </cell>
          <cell r="AA21">
            <v>38.541606203599081</v>
          </cell>
          <cell r="AB21">
            <v>36.520757323387798</v>
          </cell>
          <cell r="AC21">
            <v>50.108571907425848</v>
          </cell>
          <cell r="AD21">
            <v>32.432369649015087</v>
          </cell>
        </row>
        <row r="22">
          <cell r="C22">
            <v>500</v>
          </cell>
          <cell r="I22">
            <v>-2.257129244486225</v>
          </cell>
          <cell r="J22">
            <v>-2.2474586822480904</v>
          </cell>
          <cell r="U22">
            <v>16.111880677474549</v>
          </cell>
          <cell r="V22">
            <v>12.128010368366747</v>
          </cell>
          <cell r="W22">
            <v>15.031887245147738</v>
          </cell>
          <cell r="X22">
            <v>18.442568077358231</v>
          </cell>
          <cell r="Y22">
            <v>12.249246005224164</v>
          </cell>
          <cell r="Z22">
            <v>17.683195726271581</v>
          </cell>
          <cell r="AA22">
            <v>13.998284433278705</v>
          </cell>
          <cell r="AB22">
            <v>13.432415451921264</v>
          </cell>
          <cell r="AC22">
            <v>20.411210852453756</v>
          </cell>
          <cell r="AD22">
            <v>11.553105184550258</v>
          </cell>
        </row>
        <row r="23">
          <cell r="C23">
            <v>1000</v>
          </cell>
          <cell r="I23">
            <v>-2.1972863766410518</v>
          </cell>
          <cell r="J23">
            <v>-2.2007571954701977</v>
          </cell>
          <cell r="U23">
            <v>2.0509848507981387</v>
          </cell>
          <cell r="V23">
            <v>1.028558233895553</v>
          </cell>
          <cell r="W23">
            <v>2.1891980460342633</v>
          </cell>
          <cell r="X23">
            <v>1.3720897260909153</v>
          </cell>
          <cell r="Y23">
            <v>0.95525156110267984</v>
          </cell>
          <cell r="Z23">
            <v>1.5791286089527696</v>
          </cell>
          <cell r="AA23">
            <v>1.6087740080644943</v>
          </cell>
          <cell r="AB23">
            <v>0.91321271564529893</v>
          </cell>
          <cell r="AC23">
            <v>1.2172314167505141</v>
          </cell>
          <cell r="AD23">
            <v>0.90652780893983087</v>
          </cell>
        </row>
        <row r="24">
          <cell r="U24">
            <v>8.2727552584046515E-3</v>
          </cell>
          <cell r="V24">
            <v>1.475121833481674E-2</v>
          </cell>
          <cell r="W24">
            <v>6.1509410901723349E-3</v>
          </cell>
          <cell r="X24">
            <v>1.1658467826181296E-2</v>
          </cell>
          <cell r="Y24">
            <v>1.4489507051484218E-2</v>
          </cell>
          <cell r="Z24">
            <v>9.8395351845004253E-3</v>
          </cell>
          <cell r="AA24">
            <v>9.1015086028807257E-3</v>
          </cell>
          <cell r="AB24">
            <v>1.4086949987714092E-2</v>
          </cell>
          <cell r="AC24">
            <v>1.6041296526818627E-2</v>
          </cell>
          <cell r="AD24">
            <v>1.4020319994596298E-2</v>
          </cell>
        </row>
        <row r="25">
          <cell r="C25">
            <v>1</v>
          </cell>
          <cell r="I25">
            <v>-2.365618126864292</v>
          </cell>
          <cell r="J25">
            <v>-2.3524404976469682</v>
          </cell>
        </row>
        <row r="26">
          <cell r="C26">
            <v>6</v>
          </cell>
          <cell r="I26">
            <v>-2.1972863766410518</v>
          </cell>
          <cell r="J26">
            <v>-2.2317189055981914</v>
          </cell>
        </row>
        <row r="27">
          <cell r="C27">
            <v>48</v>
          </cell>
          <cell r="I27">
            <v>-2.0748547343933095</v>
          </cell>
          <cell r="J27">
            <v>-2.091614445264514</v>
          </cell>
        </row>
        <row r="28">
          <cell r="C28">
            <v>168</v>
          </cell>
          <cell r="I28">
            <v>-2.0140908120181393</v>
          </cell>
          <cell r="J28">
            <v>-2.0072082832690827</v>
          </cell>
        </row>
        <row r="29">
          <cell r="C29">
            <v>500</v>
          </cell>
          <cell r="I29">
            <v>-1.9773684281819468</v>
          </cell>
          <cell r="J29">
            <v>-1.9337250414233871</v>
          </cell>
        </row>
        <row r="30">
          <cell r="C30">
            <v>1000</v>
          </cell>
          <cell r="I30">
            <v>-1.8956979239918383</v>
          </cell>
          <cell r="J30">
            <v>-1.8870235546454941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D11"/>
  <sheetViews>
    <sheetView workbookViewId="0">
      <selection activeCell="C14" sqref="C14"/>
    </sheetView>
  </sheetViews>
  <sheetFormatPr defaultRowHeight="15" x14ac:dyDescent="0.25"/>
  <cols>
    <col min="1" max="1" width="2.85546875" customWidth="1"/>
  </cols>
  <sheetData>
    <row r="1" spans="2:4" ht="18.75" x14ac:dyDescent="0.3">
      <c r="B1" s="18" t="s">
        <v>33</v>
      </c>
    </row>
    <row r="2" spans="2:4" x14ac:dyDescent="0.25">
      <c r="B2" t="s">
        <v>34</v>
      </c>
    </row>
    <row r="3" spans="2:4" x14ac:dyDescent="0.25">
      <c r="B3" t="s">
        <v>35</v>
      </c>
    </row>
    <row r="5" spans="2:4" x14ac:dyDescent="0.25">
      <c r="B5" s="17" t="s">
        <v>36</v>
      </c>
      <c r="C5" s="1">
        <v>1.2</v>
      </c>
      <c r="D5" s="17" t="s">
        <v>40</v>
      </c>
    </row>
    <row r="6" spans="2:4" x14ac:dyDescent="0.25">
      <c r="B6" s="17" t="s">
        <v>37</v>
      </c>
      <c r="C6" s="1">
        <v>1.4</v>
      </c>
      <c r="D6" s="17" t="s">
        <v>40</v>
      </c>
    </row>
    <row r="7" spans="2:4" x14ac:dyDescent="0.25">
      <c r="B7" s="17" t="s">
        <v>38</v>
      </c>
      <c r="C7" s="1">
        <v>1943</v>
      </c>
      <c r="D7" s="17" t="s">
        <v>16</v>
      </c>
    </row>
    <row r="8" spans="2:4" x14ac:dyDescent="0.25">
      <c r="B8" s="17" t="s">
        <v>39</v>
      </c>
      <c r="C8" s="1">
        <v>286</v>
      </c>
      <c r="D8" s="17" t="s">
        <v>16</v>
      </c>
    </row>
    <row r="10" spans="2:4" x14ac:dyDescent="0.25">
      <c r="B10" s="17" t="s">
        <v>41</v>
      </c>
      <c r="C10" s="2">
        <f>C7/C8</f>
        <v>6.7937062937062933</v>
      </c>
      <c r="D10">
        <f>EXP(C11*(C6-C5))</f>
        <v>6.7937062937062924</v>
      </c>
    </row>
    <row r="11" spans="2:4" x14ac:dyDescent="0.25">
      <c r="B11" s="17" t="s">
        <v>42</v>
      </c>
      <c r="C11" s="19">
        <f>LN(C10) / (C6-C5)</f>
        <v>9.5799831927879389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D12"/>
  <sheetViews>
    <sheetView workbookViewId="0">
      <selection activeCell="C16" sqref="C16"/>
    </sheetView>
  </sheetViews>
  <sheetFormatPr defaultRowHeight="15" x14ac:dyDescent="0.25"/>
  <cols>
    <col min="1" max="1" width="2.85546875" style="4" customWidth="1"/>
    <col min="2" max="16384" width="9.140625" style="4"/>
  </cols>
  <sheetData>
    <row r="1" spans="2:4" ht="18.75" x14ac:dyDescent="0.3">
      <c r="B1" s="18" t="s">
        <v>43</v>
      </c>
    </row>
    <row r="2" spans="2:4" x14ac:dyDescent="0.25">
      <c r="B2" s="4" t="s">
        <v>44</v>
      </c>
    </row>
    <row r="3" spans="2:4" x14ac:dyDescent="0.25">
      <c r="B3" s="4" t="s">
        <v>45</v>
      </c>
    </row>
    <row r="5" spans="2:4" x14ac:dyDescent="0.25">
      <c r="B5" s="17" t="s">
        <v>46</v>
      </c>
      <c r="C5" s="1">
        <v>80</v>
      </c>
      <c r="D5" s="17" t="s">
        <v>48</v>
      </c>
    </row>
    <row r="6" spans="2:4" x14ac:dyDescent="0.25">
      <c r="B6" s="17" t="s">
        <v>47</v>
      </c>
      <c r="C6" s="1">
        <v>120</v>
      </c>
      <c r="D6" s="17" t="s">
        <v>48</v>
      </c>
    </row>
    <row r="7" spans="2:4" x14ac:dyDescent="0.25">
      <c r="B7" s="17" t="s">
        <v>38</v>
      </c>
      <c r="C7" s="1">
        <v>905</v>
      </c>
      <c r="D7" s="17" t="s">
        <v>16</v>
      </c>
    </row>
    <row r="8" spans="2:4" x14ac:dyDescent="0.25">
      <c r="B8" s="17" t="s">
        <v>39</v>
      </c>
      <c r="C8" s="1">
        <v>201</v>
      </c>
      <c r="D8" s="17" t="s">
        <v>16</v>
      </c>
    </row>
    <row r="9" spans="2:4" x14ac:dyDescent="0.25">
      <c r="B9" s="17" t="s">
        <v>49</v>
      </c>
      <c r="C9" s="16">
        <v>8.6173430000000006E-5</v>
      </c>
      <c r="D9" s="17" t="s">
        <v>50</v>
      </c>
    </row>
    <row r="11" spans="2:4" x14ac:dyDescent="0.25">
      <c r="B11" s="17" t="s">
        <v>41</v>
      </c>
      <c r="C11" s="2">
        <f>C7/C8</f>
        <v>4.5024875621890548</v>
      </c>
      <c r="D11" s="4">
        <f>EXP(C12/C9 * (1/(C5+273) - 1/(C6+273)))</f>
        <v>4.5024875621890548</v>
      </c>
    </row>
    <row r="12" spans="2:4" x14ac:dyDescent="0.25">
      <c r="B12" s="17" t="s">
        <v>42</v>
      </c>
      <c r="C12" s="19">
        <f>LN(C11)*C9 / (1/(C5+273) - 1/(C6+273))</f>
        <v>0.44968703979349678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6"/>
  <sheetViews>
    <sheetView zoomScaleNormal="100" workbookViewId="0">
      <selection activeCell="E16" sqref="E16"/>
    </sheetView>
  </sheetViews>
  <sheetFormatPr defaultRowHeight="15" x14ac:dyDescent="0.25"/>
  <cols>
    <col min="1" max="1" width="2.85546875" style="4" customWidth="1"/>
    <col min="2" max="2" width="20.140625" style="4" customWidth="1"/>
    <col min="3" max="4" width="9.140625" style="4" customWidth="1"/>
    <col min="5" max="5" width="9.7109375" style="4" customWidth="1"/>
    <col min="6" max="6" width="9.5703125" style="4" customWidth="1"/>
    <col min="7" max="7" width="9.140625" style="4" customWidth="1"/>
    <col min="8" max="8" width="9.140625" style="4"/>
    <col min="9" max="9" width="9.140625" style="4" customWidth="1"/>
    <col min="10" max="16384" width="9.140625" style="4"/>
  </cols>
  <sheetData>
    <row r="1" spans="2:12" ht="15.75" x14ac:dyDescent="0.25">
      <c r="B1" s="3" t="s">
        <v>25</v>
      </c>
    </row>
    <row r="2" spans="2:12" ht="12.75" customHeight="1" x14ac:dyDescent="0.25"/>
    <row r="3" spans="2:12" x14ac:dyDescent="0.25">
      <c r="B3" s="12" t="s">
        <v>4</v>
      </c>
      <c r="C3" s="13">
        <f>COUNT(C7:C56)</f>
        <v>50</v>
      </c>
      <c r="G3" s="5"/>
      <c r="H3" s="6"/>
      <c r="I3" s="6"/>
      <c r="J3" s="6"/>
      <c r="K3" s="6"/>
      <c r="L3" s="6"/>
    </row>
    <row r="4" spans="2:12" x14ac:dyDescent="0.25">
      <c r="B4" s="12" t="s">
        <v>5</v>
      </c>
      <c r="C4" s="13">
        <f>SUM(C7:C56)</f>
        <v>1539.412527569023</v>
      </c>
      <c r="G4" s="5"/>
      <c r="H4" s="6"/>
      <c r="I4" s="6"/>
      <c r="J4" s="6"/>
      <c r="K4" s="6"/>
      <c r="L4" s="6"/>
    </row>
    <row r="5" spans="2:12" x14ac:dyDescent="0.25">
      <c r="B5" s="12" t="s">
        <v>26</v>
      </c>
      <c r="C5" s="13">
        <f>C3/C4</f>
        <v>3.2479922765704619E-2</v>
      </c>
      <c r="E5" s="12" t="s">
        <v>6</v>
      </c>
      <c r="F5" s="12"/>
      <c r="G5" s="6"/>
      <c r="H5" s="6"/>
      <c r="J5" s="6"/>
      <c r="K5" s="6"/>
      <c r="L5" s="6"/>
    </row>
    <row r="6" spans="2:12" x14ac:dyDescent="0.25">
      <c r="B6" s="5"/>
      <c r="C6" s="12" t="s">
        <v>3</v>
      </c>
      <c r="F6" s="12" t="s">
        <v>2</v>
      </c>
      <c r="G6" s="12" t="s">
        <v>7</v>
      </c>
      <c r="H6" s="12" t="s">
        <v>8</v>
      </c>
      <c r="J6" s="6"/>
      <c r="K6" s="6"/>
      <c r="L6" s="6"/>
    </row>
    <row r="7" spans="2:12" x14ac:dyDescent="0.25">
      <c r="B7" s="6"/>
      <c r="C7" s="4">
        <v>25.951964986681674</v>
      </c>
      <c r="E7" s="12" t="s">
        <v>0</v>
      </c>
      <c r="F7" s="13">
        <v>4.0632152876471622E-2</v>
      </c>
      <c r="G7" s="13">
        <f>$C$3*LN(F7) - F7*$C$4</f>
        <v>-222.7094243114114</v>
      </c>
      <c r="H7" s="13">
        <f>CHIDIST(2*($G$8-G7), 1)</f>
        <v>0.10000056373924321</v>
      </c>
    </row>
    <row r="8" spans="2:12" x14ac:dyDescent="0.25">
      <c r="B8" s="6"/>
      <c r="C8" s="4">
        <v>0.47293431244217454</v>
      </c>
      <c r="E8" s="12" t="s">
        <v>9</v>
      </c>
      <c r="F8" s="13">
        <v>3.2479922770283984E-2</v>
      </c>
      <c r="G8" s="13">
        <f>$C$3*LN(F8) - F8*$C$4</f>
        <v>-221.35665707973348</v>
      </c>
      <c r="H8" s="13">
        <f>CHIDIST(2*($G$8-G8), 1)</f>
        <v>1</v>
      </c>
      <c r="J8" s="6"/>
      <c r="K8" s="6"/>
      <c r="L8" s="6"/>
    </row>
    <row r="9" spans="2:12" x14ac:dyDescent="0.25">
      <c r="B9" s="6"/>
      <c r="C9" s="4">
        <v>22.10933351575996</v>
      </c>
      <c r="D9" s="5"/>
      <c r="E9" s="12" t="s">
        <v>1</v>
      </c>
      <c r="F9" s="13">
        <v>2.5498665548043593E-2</v>
      </c>
      <c r="G9" s="13">
        <f>$C$3*LN(F9) - F9*$C$4</f>
        <v>-222.70942316276921</v>
      </c>
      <c r="H9" s="13">
        <f>CHIDIST(2*($G$8-G9), 1)</f>
        <v>0.10000070778460733</v>
      </c>
      <c r="J9" s="6"/>
      <c r="K9" s="6"/>
      <c r="L9" s="6"/>
    </row>
    <row r="10" spans="2:12" x14ac:dyDescent="0.25">
      <c r="B10" s="6"/>
      <c r="C10" s="4">
        <v>4.4752419706407149</v>
      </c>
      <c r="D10" s="8"/>
      <c r="G10" s="5"/>
      <c r="H10" s="6"/>
      <c r="J10" s="6"/>
      <c r="K10" s="6"/>
      <c r="L10" s="6"/>
    </row>
    <row r="11" spans="2:12" x14ac:dyDescent="0.25">
      <c r="B11" s="6"/>
      <c r="C11" s="4">
        <v>29.27379270717428</v>
      </c>
      <c r="D11" s="5"/>
      <c r="E11" s="12" t="s">
        <v>10</v>
      </c>
      <c r="G11" s="5"/>
      <c r="H11" s="6"/>
      <c r="J11" s="6"/>
      <c r="K11" s="6"/>
      <c r="L11" s="6"/>
    </row>
    <row r="12" spans="2:12" x14ac:dyDescent="0.25">
      <c r="B12" s="6"/>
      <c r="C12" s="4">
        <v>176.52041162577913</v>
      </c>
      <c r="D12" s="9"/>
      <c r="E12" s="12" t="s">
        <v>0</v>
      </c>
      <c r="F12" s="13">
        <f>F8 * CHIINV(0.05, 2*(C3+1)) / (2*C3)</f>
        <v>4.1111185579742165E-2</v>
      </c>
      <c r="H12" s="10"/>
      <c r="J12" s="6"/>
      <c r="K12" s="6"/>
      <c r="L12" s="6"/>
    </row>
    <row r="13" spans="2:12" x14ac:dyDescent="0.25">
      <c r="B13" s="6"/>
      <c r="C13" s="4">
        <v>6.0305724663325719</v>
      </c>
      <c r="D13" s="6"/>
      <c r="E13" s="14" t="s">
        <v>9</v>
      </c>
      <c r="F13" s="13">
        <f>C3/SUM(C7:C56)</f>
        <v>3.2479922765704619E-2</v>
      </c>
      <c r="G13" s="6"/>
      <c r="H13" s="6"/>
      <c r="J13" s="6"/>
    </row>
    <row r="14" spans="2:12" x14ac:dyDescent="0.25">
      <c r="B14" s="6"/>
      <c r="C14" s="4">
        <v>10.882379048643076</v>
      </c>
      <c r="E14" s="12" t="s">
        <v>1</v>
      </c>
      <c r="F14" s="13">
        <f>F8 * CHIINV(0.95, 2*C3) / (2*C3)</f>
        <v>2.531143010089297E-2</v>
      </c>
      <c r="G14" s="6"/>
      <c r="H14" s="6"/>
      <c r="J14" s="6"/>
    </row>
    <row r="15" spans="2:12" x14ac:dyDescent="0.25">
      <c r="B15" s="6"/>
      <c r="C15" s="4">
        <v>51.112410282279797</v>
      </c>
      <c r="F15" s="6"/>
      <c r="G15" s="6"/>
      <c r="H15" s="6"/>
      <c r="I15" s="6"/>
      <c r="J15" s="6"/>
    </row>
    <row r="16" spans="2:12" x14ac:dyDescent="0.25">
      <c r="B16" s="6"/>
      <c r="C16" s="4">
        <v>57.19738679484238</v>
      </c>
      <c r="F16" s="6"/>
      <c r="G16" s="6"/>
      <c r="H16" s="6"/>
      <c r="I16" s="6"/>
      <c r="J16" s="6"/>
    </row>
    <row r="17" spans="2:10" x14ac:dyDescent="0.25">
      <c r="B17" s="6"/>
      <c r="C17" s="4">
        <v>9.2894876265200885</v>
      </c>
      <c r="F17" s="7"/>
      <c r="G17" s="5"/>
      <c r="H17" s="5"/>
      <c r="I17" s="6"/>
      <c r="J17" s="6"/>
    </row>
    <row r="18" spans="2:10" x14ac:dyDescent="0.25">
      <c r="B18" s="6"/>
      <c r="C18" s="4">
        <v>8.8414282691162693</v>
      </c>
      <c r="E18" s="5"/>
      <c r="F18" s="6"/>
      <c r="G18" s="6"/>
      <c r="H18" s="6"/>
      <c r="I18" s="6"/>
      <c r="J18" s="6"/>
    </row>
    <row r="19" spans="2:10" x14ac:dyDescent="0.25">
      <c r="B19" s="6"/>
      <c r="C19" s="4">
        <v>36.889878312896407</v>
      </c>
      <c r="E19" s="7"/>
      <c r="F19" s="6"/>
      <c r="G19" s="6"/>
      <c r="H19" s="6"/>
      <c r="I19" s="6"/>
      <c r="J19" s="6"/>
    </row>
    <row r="20" spans="2:10" x14ac:dyDescent="0.25">
      <c r="B20" s="6"/>
      <c r="C20" s="4">
        <v>4.985728324433107</v>
      </c>
      <c r="E20" s="7"/>
      <c r="F20" s="6"/>
      <c r="G20" s="6"/>
      <c r="H20" s="6"/>
      <c r="I20" s="6"/>
      <c r="J20" s="6"/>
    </row>
    <row r="21" spans="2:10" x14ac:dyDescent="0.25">
      <c r="B21" s="6"/>
      <c r="C21" s="4">
        <v>96.021766103169185</v>
      </c>
      <c r="F21" s="6"/>
      <c r="G21" s="6"/>
      <c r="H21" s="6"/>
      <c r="I21" s="6"/>
      <c r="J21" s="6"/>
    </row>
    <row r="22" spans="2:10" x14ac:dyDescent="0.25">
      <c r="B22" s="6"/>
      <c r="C22" s="4">
        <v>19.49550641257294</v>
      </c>
      <c r="F22" s="6"/>
      <c r="G22" s="6"/>
      <c r="H22" s="6"/>
      <c r="I22" s="6"/>
      <c r="J22" s="6"/>
    </row>
    <row r="23" spans="2:10" x14ac:dyDescent="0.25">
      <c r="B23" s="6"/>
      <c r="C23" s="4">
        <v>25.570437855709962</v>
      </c>
      <c r="F23" s="6"/>
      <c r="G23" s="6"/>
      <c r="H23" s="6"/>
      <c r="I23" s="6"/>
      <c r="J23" s="6"/>
    </row>
    <row r="24" spans="2:10" x14ac:dyDescent="0.25">
      <c r="B24" s="6"/>
      <c r="C24" s="4">
        <v>12.978028654502534</v>
      </c>
      <c r="F24" s="6"/>
      <c r="G24" s="6"/>
      <c r="H24" s="6"/>
      <c r="I24" s="6"/>
      <c r="J24" s="6"/>
    </row>
    <row r="25" spans="2:10" x14ac:dyDescent="0.25">
      <c r="B25" s="6"/>
      <c r="C25" s="4">
        <v>26.235235528995727</v>
      </c>
      <c r="F25" s="6"/>
      <c r="G25" s="6"/>
      <c r="H25" s="6"/>
      <c r="I25" s="6"/>
      <c r="J25" s="6"/>
    </row>
    <row r="26" spans="2:10" x14ac:dyDescent="0.25">
      <c r="B26" s="6"/>
      <c r="C26" s="4">
        <v>33.665970738406344</v>
      </c>
      <c r="F26" s="6"/>
      <c r="G26" s="6"/>
      <c r="H26" s="6"/>
      <c r="I26" s="6"/>
      <c r="J26" s="6"/>
    </row>
    <row r="27" spans="2:10" x14ac:dyDescent="0.25">
      <c r="B27" s="6"/>
      <c r="C27" s="4">
        <v>62.100441116203335</v>
      </c>
      <c r="F27" s="6"/>
      <c r="G27" s="6"/>
      <c r="H27" s="6"/>
      <c r="I27" s="6"/>
      <c r="J27" s="6"/>
    </row>
    <row r="28" spans="2:10" x14ac:dyDescent="0.25">
      <c r="B28" s="6"/>
      <c r="C28" s="4">
        <v>16.561486519919608</v>
      </c>
      <c r="F28" s="6"/>
      <c r="G28" s="6"/>
      <c r="H28" s="6"/>
      <c r="I28" s="6"/>
      <c r="J28" s="6"/>
    </row>
    <row r="29" spans="2:10" x14ac:dyDescent="0.25">
      <c r="B29" s="6"/>
      <c r="C29" s="4">
        <v>15.767202092447864</v>
      </c>
      <c r="F29" s="6"/>
      <c r="G29" s="6"/>
      <c r="H29" s="6"/>
      <c r="I29" s="6"/>
      <c r="J29" s="6"/>
    </row>
    <row r="30" spans="2:10" x14ac:dyDescent="0.25">
      <c r="B30" s="6"/>
      <c r="C30" s="4">
        <v>49.011580471434421</v>
      </c>
      <c r="F30" s="6"/>
      <c r="G30" s="6"/>
      <c r="H30" s="6"/>
      <c r="I30" s="6"/>
      <c r="J30" s="6"/>
    </row>
    <row r="31" spans="2:10" x14ac:dyDescent="0.25">
      <c r="B31" s="6"/>
      <c r="C31" s="4">
        <v>1.9776688439412715</v>
      </c>
      <c r="F31" s="6"/>
      <c r="G31" s="6"/>
      <c r="H31" s="6"/>
      <c r="I31" s="6"/>
      <c r="J31" s="6"/>
    </row>
    <row r="32" spans="2:10" x14ac:dyDescent="0.25">
      <c r="B32" s="6"/>
      <c r="C32" s="4">
        <v>14.746608762098386</v>
      </c>
      <c r="F32" s="6"/>
      <c r="G32" s="6"/>
      <c r="H32" s="6"/>
      <c r="I32" s="6"/>
      <c r="J32" s="6"/>
    </row>
    <row r="33" spans="2:10" x14ac:dyDescent="0.25">
      <c r="B33" s="6"/>
      <c r="C33" s="4">
        <v>11.971894391278315</v>
      </c>
      <c r="F33" s="6"/>
      <c r="G33" s="6"/>
      <c r="H33" s="6"/>
      <c r="I33" s="6"/>
      <c r="J33" s="6"/>
    </row>
    <row r="34" spans="2:10" x14ac:dyDescent="0.25">
      <c r="B34" s="6"/>
      <c r="C34" s="4">
        <v>29.290708643681988</v>
      </c>
      <c r="F34" s="6"/>
      <c r="G34" s="6"/>
      <c r="H34" s="6"/>
      <c r="I34" s="6"/>
      <c r="J34" s="6"/>
    </row>
    <row r="35" spans="2:10" x14ac:dyDescent="0.25">
      <c r="B35" s="6"/>
      <c r="C35" s="4">
        <v>8.8063140850943284</v>
      </c>
      <c r="F35" s="6"/>
      <c r="G35" s="6"/>
      <c r="H35" s="6"/>
      <c r="I35" s="6"/>
      <c r="J35" s="6"/>
    </row>
    <row r="36" spans="2:10" x14ac:dyDescent="0.25">
      <c r="B36" s="6"/>
      <c r="C36" s="4">
        <v>0.54221128129716567</v>
      </c>
      <c r="F36" s="6"/>
      <c r="G36" s="6"/>
      <c r="H36" s="6"/>
      <c r="I36" s="6"/>
      <c r="J36" s="6"/>
    </row>
    <row r="37" spans="2:10" x14ac:dyDescent="0.25">
      <c r="B37" s="6"/>
      <c r="C37" s="4">
        <v>40.015487790942984</v>
      </c>
      <c r="F37" s="6"/>
      <c r="G37" s="6"/>
      <c r="H37" s="6"/>
      <c r="I37" s="6"/>
      <c r="J37" s="6"/>
    </row>
    <row r="38" spans="2:10" x14ac:dyDescent="0.25">
      <c r="B38" s="6"/>
      <c r="C38" s="4">
        <v>23.5982879960196</v>
      </c>
      <c r="F38" s="6"/>
      <c r="G38" s="6"/>
      <c r="H38" s="6"/>
      <c r="I38" s="6"/>
      <c r="J38" s="6"/>
    </row>
    <row r="39" spans="2:10" x14ac:dyDescent="0.25">
      <c r="B39" s="6"/>
      <c r="C39" s="4">
        <v>5.627798032129105</v>
      </c>
      <c r="F39" s="6"/>
      <c r="G39" s="6"/>
      <c r="H39" s="6"/>
      <c r="I39" s="6"/>
      <c r="J39" s="6"/>
    </row>
    <row r="40" spans="2:10" x14ac:dyDescent="0.25">
      <c r="B40" s="6"/>
      <c r="C40" s="4">
        <v>10.601723875715896</v>
      </c>
      <c r="F40" s="6"/>
      <c r="G40" s="6"/>
      <c r="H40" s="6"/>
      <c r="I40" s="6"/>
      <c r="J40" s="6"/>
    </row>
    <row r="41" spans="2:10" x14ac:dyDescent="0.25">
      <c r="B41" s="6"/>
      <c r="C41" s="4">
        <v>63.675175248914336</v>
      </c>
      <c r="F41" s="6"/>
      <c r="G41" s="6"/>
      <c r="H41" s="6"/>
      <c r="I41" s="6"/>
      <c r="J41" s="6"/>
    </row>
    <row r="42" spans="2:10" x14ac:dyDescent="0.25">
      <c r="B42" s="6"/>
      <c r="C42" s="4">
        <v>26.148830400223357</v>
      </c>
      <c r="F42" s="6"/>
      <c r="G42" s="6"/>
      <c r="H42" s="6"/>
      <c r="I42" s="6"/>
      <c r="J42" s="6"/>
    </row>
    <row r="43" spans="2:10" x14ac:dyDescent="0.25">
      <c r="B43" s="6"/>
      <c r="C43" s="4">
        <v>89.725123526047341</v>
      </c>
      <c r="F43" s="6"/>
      <c r="G43" s="6"/>
      <c r="H43" s="6"/>
      <c r="I43" s="6"/>
      <c r="J43" s="6"/>
    </row>
    <row r="44" spans="2:10" x14ac:dyDescent="0.25">
      <c r="B44" s="6"/>
      <c r="C44" s="4">
        <v>4.2119722504610619</v>
      </c>
      <c r="F44" s="6"/>
      <c r="G44" s="6"/>
      <c r="H44" s="6"/>
      <c r="I44" s="6"/>
      <c r="J44" s="6"/>
    </row>
    <row r="45" spans="2:10" x14ac:dyDescent="0.25">
      <c r="B45" s="6"/>
      <c r="C45" s="4">
        <v>100.30250924975374</v>
      </c>
      <c r="F45" s="6"/>
      <c r="G45" s="6"/>
      <c r="H45" s="6"/>
      <c r="I45" s="6"/>
      <c r="J45" s="6"/>
    </row>
    <row r="46" spans="2:10" x14ac:dyDescent="0.25">
      <c r="B46" s="6"/>
      <c r="C46" s="4">
        <v>18.39797087805286</v>
      </c>
      <c r="F46" s="6"/>
      <c r="G46" s="6"/>
      <c r="H46" s="6"/>
      <c r="I46" s="6"/>
      <c r="J46" s="6"/>
    </row>
    <row r="47" spans="2:10" x14ac:dyDescent="0.25">
      <c r="B47" s="6"/>
      <c r="C47" s="4">
        <v>89.786898325808437</v>
      </c>
      <c r="F47" s="6"/>
      <c r="G47" s="6"/>
      <c r="H47" s="6"/>
      <c r="I47" s="6"/>
      <c r="J47" s="6"/>
    </row>
    <row r="48" spans="2:10" x14ac:dyDescent="0.25">
      <c r="B48" s="6"/>
      <c r="C48" s="4">
        <v>0.87194100612070369</v>
      </c>
      <c r="F48" s="6"/>
      <c r="G48" s="6"/>
      <c r="H48" s="6"/>
      <c r="I48" s="6"/>
      <c r="J48" s="6"/>
    </row>
    <row r="49" spans="2:10" x14ac:dyDescent="0.25">
      <c r="B49" s="6"/>
      <c r="C49" s="4">
        <v>41.255090839502778</v>
      </c>
      <c r="F49" s="6"/>
      <c r="G49" s="6"/>
      <c r="H49" s="6"/>
      <c r="I49" s="6"/>
      <c r="J49" s="6"/>
    </row>
    <row r="50" spans="2:10" x14ac:dyDescent="0.25">
      <c r="B50" s="6"/>
      <c r="C50" s="4">
        <v>22.677175480666154</v>
      </c>
      <c r="F50" s="6"/>
      <c r="G50" s="6"/>
      <c r="H50" s="6"/>
      <c r="I50" s="6"/>
      <c r="J50" s="6"/>
    </row>
    <row r="51" spans="2:10" x14ac:dyDescent="0.25">
      <c r="B51" s="6"/>
      <c r="C51" s="4">
        <v>12.707100695132823</v>
      </c>
      <c r="F51" s="6"/>
      <c r="G51" s="6"/>
      <c r="H51" s="6"/>
      <c r="I51" s="6"/>
      <c r="J51" s="6"/>
    </row>
    <row r="52" spans="2:10" x14ac:dyDescent="0.25">
      <c r="B52" s="6"/>
      <c r="C52" s="4">
        <v>1.1109234981932068</v>
      </c>
      <c r="F52" s="6"/>
      <c r="G52" s="6"/>
      <c r="H52" s="6"/>
      <c r="I52" s="6"/>
      <c r="J52" s="6"/>
    </row>
    <row r="53" spans="2:10" x14ac:dyDescent="0.25">
      <c r="B53" s="6"/>
      <c r="C53" s="4">
        <v>52.867943157364671</v>
      </c>
      <c r="F53" s="6"/>
      <c r="G53" s="6"/>
      <c r="H53" s="6"/>
      <c r="I53" s="6"/>
      <c r="J53" s="6"/>
    </row>
    <row r="54" spans="2:10" x14ac:dyDescent="0.25">
      <c r="B54" s="6"/>
      <c r="C54" s="4">
        <v>45.47942455551339</v>
      </c>
    </row>
    <row r="55" spans="2:10" x14ac:dyDescent="0.25">
      <c r="B55" s="6"/>
      <c r="C55" s="4">
        <v>5.2200481844530531</v>
      </c>
    </row>
    <row r="56" spans="2:10" x14ac:dyDescent="0.25">
      <c r="B56" s="6"/>
      <c r="C56" s="4">
        <v>16.355090833712527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18"/>
  <sheetViews>
    <sheetView tabSelected="1" workbookViewId="0">
      <selection activeCell="K24" sqref="K24"/>
    </sheetView>
  </sheetViews>
  <sheetFormatPr defaultRowHeight="15" x14ac:dyDescent="0.25"/>
  <cols>
    <col min="1" max="1" width="2.85546875" style="4" customWidth="1"/>
    <col min="2" max="2" width="13.5703125" style="4" customWidth="1"/>
    <col min="3" max="3" width="9.140625" style="4"/>
    <col min="4" max="4" width="10.28515625" style="4" customWidth="1"/>
    <col min="5" max="16384" width="9.140625" style="4"/>
  </cols>
  <sheetData>
    <row r="1" spans="2:5" ht="15.75" x14ac:dyDescent="0.25">
      <c r="B1" s="3" t="s">
        <v>27</v>
      </c>
    </row>
    <row r="2" spans="2:5" x14ac:dyDescent="0.25">
      <c r="B2" s="4" t="s">
        <v>11</v>
      </c>
    </row>
    <row r="4" spans="2:5" x14ac:dyDescent="0.25">
      <c r="B4" s="4" t="s">
        <v>31</v>
      </c>
    </row>
    <row r="5" spans="2:5" x14ac:dyDescent="0.25">
      <c r="B5" s="4" t="s">
        <v>32</v>
      </c>
    </row>
    <row r="6" spans="2:5" x14ac:dyDescent="0.25">
      <c r="B6" s="4" t="s">
        <v>12</v>
      </c>
    </row>
    <row r="7" spans="2:5" x14ac:dyDescent="0.25">
      <c r="B7" s="4" t="s">
        <v>13</v>
      </c>
    </row>
    <row r="8" spans="2:5" x14ac:dyDescent="0.25">
      <c r="B8" s="4" t="s">
        <v>30</v>
      </c>
    </row>
    <row r="9" spans="2:5" x14ac:dyDescent="0.25">
      <c r="B9" s="4" t="s">
        <v>14</v>
      </c>
    </row>
    <row r="11" spans="2:5" x14ac:dyDescent="0.25">
      <c r="B11" s="12" t="s">
        <v>15</v>
      </c>
      <c r="C11" s="13">
        <v>500000</v>
      </c>
    </row>
    <row r="12" spans="2:5" x14ac:dyDescent="0.25">
      <c r="B12" s="12" t="s">
        <v>28</v>
      </c>
      <c r="C12" s="15">
        <v>0.8</v>
      </c>
    </row>
    <row r="13" spans="2:5" x14ac:dyDescent="0.25">
      <c r="B13" s="12" t="s">
        <v>16</v>
      </c>
      <c r="C13" s="13">
        <v>2500</v>
      </c>
    </row>
    <row r="14" spans="2:5" x14ac:dyDescent="0.25">
      <c r="B14" s="12" t="s">
        <v>17</v>
      </c>
      <c r="C14" s="13">
        <v>2</v>
      </c>
    </row>
    <row r="15" spans="2:5" x14ac:dyDescent="0.25">
      <c r="B15" s="12" t="s">
        <v>18</v>
      </c>
      <c r="C15" s="13">
        <v>855</v>
      </c>
    </row>
    <row r="16" spans="2:5" x14ac:dyDescent="0.25">
      <c r="B16" s="12" t="s">
        <v>19</v>
      </c>
      <c r="C16" s="13">
        <f>1/C11*10^6</f>
        <v>2</v>
      </c>
      <c r="D16" s="4" t="s">
        <v>20</v>
      </c>
      <c r="E16" s="11" t="s">
        <v>21</v>
      </c>
    </row>
    <row r="17" spans="2:5" x14ac:dyDescent="0.25">
      <c r="B17" s="12" t="s">
        <v>22</v>
      </c>
      <c r="C17" s="13">
        <f>C14/(C15*C13) *10^6</f>
        <v>0.9356725146198831</v>
      </c>
      <c r="D17" s="4" t="s">
        <v>20</v>
      </c>
      <c r="E17" s="11" t="s">
        <v>23</v>
      </c>
    </row>
    <row r="18" spans="2:5" x14ac:dyDescent="0.25">
      <c r="B18" s="12" t="s">
        <v>24</v>
      </c>
      <c r="C18" s="13">
        <f>CHIINV(1-C12, 2*(C14+1))/(2*C13*C15) *10^6</f>
        <v>2.0018853146785189</v>
      </c>
      <c r="D18" s="4" t="s">
        <v>20</v>
      </c>
      <c r="E18" s="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8.1</vt:lpstr>
      <vt:lpstr>Ex 8.2</vt:lpstr>
      <vt:lpstr>Ex 8.3</vt:lpstr>
      <vt:lpstr>Ex 8.4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2013-01-28T08:18:19Z</dcterms:created>
  <dcterms:modified xsi:type="dcterms:W3CDTF">2013-02-06T21:41:00Z</dcterms:modified>
</cp:coreProperties>
</file>