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E314Web\"/>
    </mc:Choice>
  </mc:AlternateContent>
  <xr:revisionPtr revIDLastSave="0" documentId="13_ncr:1_{519B8D4E-71D3-48C3-890E-5873B21CA65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0" i="1" l="1"/>
  <c r="E30" i="1"/>
  <c r="F30" i="1" s="1"/>
  <c r="H30" i="1" l="1"/>
  <c r="G27" i="1"/>
  <c r="E27" i="1"/>
  <c r="F27" i="1" s="1"/>
  <c r="G26" i="1"/>
  <c r="E26" i="1"/>
  <c r="F26" i="1" s="1"/>
  <c r="G25" i="1"/>
  <c r="E25" i="1"/>
  <c r="F25" i="1" s="1"/>
  <c r="G22" i="1"/>
  <c r="E22" i="1"/>
  <c r="F22" i="1" s="1"/>
  <c r="G21" i="1"/>
  <c r="E21" i="1"/>
  <c r="F21" i="1" s="1"/>
  <c r="G20" i="1"/>
  <c r="E20" i="1"/>
  <c r="F20" i="1" s="1"/>
  <c r="P10" i="1"/>
  <c r="Q10" i="1" s="1"/>
  <c r="O9" i="1"/>
  <c r="P9" i="1" s="1"/>
  <c r="Q9" i="1" s="1"/>
  <c r="P7" i="1"/>
  <c r="Q7" i="1" s="1"/>
  <c r="O6" i="1"/>
  <c r="P6" i="1" s="1"/>
  <c r="Q6" i="1" s="1"/>
  <c r="G17" i="1"/>
  <c r="E17" i="1"/>
  <c r="F17" i="1" s="1"/>
  <c r="G16" i="1"/>
  <c r="E16" i="1"/>
  <c r="F16" i="1" s="1"/>
  <c r="G13" i="1"/>
  <c r="E13" i="1"/>
  <c r="F13" i="1" s="1"/>
  <c r="G12" i="1"/>
  <c r="E12" i="1"/>
  <c r="F12" i="1" s="1"/>
  <c r="G11" i="1"/>
  <c r="E11" i="1"/>
  <c r="F11" i="1" s="1"/>
  <c r="G8" i="1"/>
  <c r="E8" i="1"/>
  <c r="F8" i="1" s="1"/>
  <c r="G7" i="1"/>
  <c r="E7" i="1"/>
  <c r="F7" i="1" s="1"/>
  <c r="G6" i="1"/>
  <c r="E6" i="1"/>
  <c r="F6" i="1" s="1"/>
  <c r="Q11" i="1" l="1"/>
  <c r="R11" i="1" s="1"/>
  <c r="H27" i="1"/>
  <c r="I27" i="1" s="1"/>
  <c r="I28" i="1" s="1"/>
  <c r="J28" i="1" s="1"/>
  <c r="Q8" i="1"/>
  <c r="R8" i="1" s="1"/>
  <c r="H25" i="1"/>
  <c r="I25" i="1" s="1"/>
  <c r="H26" i="1"/>
  <c r="I26" i="1" s="1"/>
  <c r="H22" i="1"/>
  <c r="I22" i="1" s="1"/>
  <c r="H20" i="1"/>
  <c r="I20" i="1" s="1"/>
  <c r="H21" i="1"/>
  <c r="I21" i="1" s="1"/>
  <c r="H6" i="1"/>
  <c r="I6" i="1" s="1"/>
  <c r="H17" i="1"/>
  <c r="I17" i="1" s="1"/>
  <c r="H16" i="1"/>
  <c r="I16" i="1" s="1"/>
  <c r="H11" i="1"/>
  <c r="I11" i="1" s="1"/>
  <c r="H12" i="1"/>
  <c r="I12" i="1" s="1"/>
  <c r="H13" i="1"/>
  <c r="I13" i="1" s="1"/>
  <c r="H8" i="1"/>
  <c r="I8" i="1" s="1"/>
  <c r="H7" i="1"/>
  <c r="I7" i="1" s="1"/>
  <c r="I18" i="1" l="1"/>
  <c r="J18" i="1" s="1"/>
  <c r="I23" i="1"/>
  <c r="J23" i="1" s="1"/>
  <c r="I9" i="1"/>
  <c r="J9" i="1" s="1"/>
  <c r="I14" i="1"/>
  <c r="J14" i="1" s="1"/>
</calcChain>
</file>

<file path=xl/sharedStrings.xml><?xml version="1.0" encoding="utf-8"?>
<sst xmlns="http://schemas.openxmlformats.org/spreadsheetml/2006/main" count="49" uniqueCount="26">
  <si>
    <t>D</t>
  </si>
  <si>
    <t>d</t>
  </si>
  <si>
    <t>t</t>
  </si>
  <si>
    <t>E</t>
  </si>
  <si>
    <t>Denom</t>
  </si>
  <si>
    <t>Num</t>
  </si>
  <si>
    <t>k</t>
  </si>
  <si>
    <t>lnDenom</t>
  </si>
  <si>
    <t>1/k</t>
  </si>
  <si>
    <t>Sum</t>
  </si>
  <si>
    <t>Km</t>
  </si>
  <si>
    <t xml:space="preserve">Worksheet for calculating stiffness of Frustra and combined stiffness </t>
  </si>
  <si>
    <t>Formula for calculating the stiffness of a bolt k=AE/L</t>
  </si>
  <si>
    <t>L</t>
  </si>
  <si>
    <t>K</t>
  </si>
  <si>
    <t>1/K</t>
  </si>
  <si>
    <t>A</t>
  </si>
  <si>
    <t>M lb/in</t>
  </si>
  <si>
    <t>mm</t>
  </si>
  <si>
    <t>in</t>
  </si>
  <si>
    <t>mm2</t>
  </si>
  <si>
    <t>in2</t>
  </si>
  <si>
    <t>Mpa</t>
  </si>
  <si>
    <t>N/mm</t>
  </si>
  <si>
    <t>Mpsi</t>
  </si>
  <si>
    <t>Mlb/in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</si>
</sst>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11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0" xfId="0" applyFill="1"/>
    <xf numFmtId="164" fontId="0" fillId="0" borderId="0" xfId="0" applyNumberFormat="1"/>
    <xf numFmtId="164" fontId="0" fillId="3" borderId="1" xfId="0" applyNumberFormat="1" applyFill="1" applyBorder="1"/>
    <xf numFmtId="165" fontId="0" fillId="0" borderId="0" xfId="0" applyNumberFormat="1"/>
    <xf numFmtId="165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0"/>
  <sheetViews>
    <sheetView tabSelected="1" workbookViewId="0">
      <selection activeCell="L19" sqref="L19"/>
    </sheetView>
  </sheetViews>
  <sheetFormatPr defaultRowHeight="15" x14ac:dyDescent="0.25"/>
  <cols>
    <col min="5" max="6" width="9.140625" style="1"/>
    <col min="7" max="7" width="11.85546875" style="1" customWidth="1"/>
    <col min="8" max="8" width="13.28515625" style="8" customWidth="1"/>
    <col min="9" max="9" width="12" style="10" bestFit="1" customWidth="1"/>
    <col min="10" max="10" width="11" style="8" customWidth="1"/>
    <col min="11" max="11" width="4.7109375" customWidth="1"/>
    <col min="15" max="15" width="9.28515625" style="1" bestFit="1" customWidth="1"/>
    <col min="16" max="16" width="10.5703125" style="1" bestFit="1" customWidth="1"/>
    <col min="17" max="17" width="12.140625" style="1" bestFit="1" customWidth="1"/>
    <col min="18" max="18" width="9.5703125" style="1" bestFit="1" customWidth="1"/>
  </cols>
  <sheetData>
    <row r="2" spans="1:18" x14ac:dyDescent="0.25">
      <c r="A2" t="s">
        <v>11</v>
      </c>
      <c r="L2" s="3" t="s">
        <v>12</v>
      </c>
      <c r="M2" s="3"/>
      <c r="N2" s="3"/>
      <c r="O2" s="4"/>
      <c r="P2" s="4"/>
      <c r="Q2" s="4"/>
      <c r="R2" s="4"/>
    </row>
    <row r="3" spans="1:18" x14ac:dyDescent="0.25">
      <c r="A3" s="5" t="s">
        <v>18</v>
      </c>
      <c r="B3" s="5" t="s">
        <v>18</v>
      </c>
      <c r="C3" s="5" t="s">
        <v>18</v>
      </c>
      <c r="D3" s="5" t="s">
        <v>22</v>
      </c>
      <c r="E3" s="6"/>
      <c r="F3" s="6"/>
      <c r="G3" s="6"/>
      <c r="H3" s="9" t="s">
        <v>23</v>
      </c>
      <c r="I3" s="11"/>
      <c r="J3" s="9" t="s">
        <v>23</v>
      </c>
      <c r="L3" s="3" t="s">
        <v>18</v>
      </c>
      <c r="M3" s="3" t="s">
        <v>22</v>
      </c>
      <c r="N3" s="3" t="s">
        <v>18</v>
      </c>
      <c r="O3" s="4" t="s">
        <v>20</v>
      </c>
      <c r="P3" s="4" t="s">
        <v>23</v>
      </c>
      <c r="Q3" s="4"/>
      <c r="R3" s="4" t="s">
        <v>23</v>
      </c>
    </row>
    <row r="4" spans="1:18" x14ac:dyDescent="0.25">
      <c r="A4" s="5" t="s">
        <v>19</v>
      </c>
      <c r="B4" s="5" t="s">
        <v>19</v>
      </c>
      <c r="C4" s="5" t="s">
        <v>19</v>
      </c>
      <c r="D4" s="5" t="s">
        <v>24</v>
      </c>
      <c r="E4" s="6"/>
      <c r="F4" s="6"/>
      <c r="G4" s="6"/>
      <c r="H4" s="9" t="s">
        <v>25</v>
      </c>
      <c r="I4" s="11"/>
      <c r="J4" s="9" t="s">
        <v>25</v>
      </c>
      <c r="L4" s="3" t="s">
        <v>19</v>
      </c>
      <c r="M4" s="3" t="s">
        <v>24</v>
      </c>
      <c r="N4" s="3" t="s">
        <v>19</v>
      </c>
      <c r="O4" s="4" t="s">
        <v>21</v>
      </c>
      <c r="P4" s="4" t="s">
        <v>17</v>
      </c>
      <c r="Q4" s="4"/>
      <c r="R4" s="4" t="s">
        <v>25</v>
      </c>
    </row>
    <row r="5" spans="1:18" x14ac:dyDescent="0.25">
      <c r="A5" s="5" t="s">
        <v>0</v>
      </c>
      <c r="B5" s="5" t="s">
        <v>1</v>
      </c>
      <c r="C5" s="5" t="s">
        <v>2</v>
      </c>
      <c r="D5" s="5" t="s">
        <v>3</v>
      </c>
      <c r="E5" s="6" t="s">
        <v>4</v>
      </c>
      <c r="F5" s="6" t="s">
        <v>7</v>
      </c>
      <c r="G5" s="6" t="s">
        <v>5</v>
      </c>
      <c r="H5" s="9" t="s">
        <v>6</v>
      </c>
      <c r="I5" s="11" t="s">
        <v>8</v>
      </c>
      <c r="J5" s="9" t="s">
        <v>10</v>
      </c>
      <c r="L5" s="4" t="s">
        <v>1</v>
      </c>
      <c r="M5" s="3" t="s">
        <v>3</v>
      </c>
      <c r="N5" s="4" t="s">
        <v>13</v>
      </c>
      <c r="O5" s="4" t="s">
        <v>16</v>
      </c>
      <c r="P5" s="4" t="s">
        <v>14</v>
      </c>
      <c r="Q5" s="4" t="s">
        <v>15</v>
      </c>
      <c r="R5" s="4" t="s">
        <v>10</v>
      </c>
    </row>
    <row r="6" spans="1:18" x14ac:dyDescent="0.25">
      <c r="A6" s="5">
        <v>18</v>
      </c>
      <c r="B6" s="5">
        <v>12</v>
      </c>
      <c r="C6" s="5">
        <v>13</v>
      </c>
      <c r="D6" s="5">
        <v>207000</v>
      </c>
      <c r="E6" s="6">
        <f>((1.155*C6+A6-B6)*(A6+B6))/((1.155*C6+A6+B6)*(A6-B6))</f>
        <v>2.3342219260246582</v>
      </c>
      <c r="F6" s="6">
        <f>LN(E6)</f>
        <v>0.84767861333074013</v>
      </c>
      <c r="G6" s="6">
        <f>0.5774*3.1415*D6*B6</f>
        <v>4505732.8164000008</v>
      </c>
      <c r="H6" s="9">
        <f>G6/F6</f>
        <v>5315378.6653834004</v>
      </c>
      <c r="I6" s="11">
        <f>1/H6</f>
        <v>1.8813335097131214E-7</v>
      </c>
      <c r="J6" s="9"/>
      <c r="L6" s="3">
        <v>0.375</v>
      </c>
      <c r="M6" s="3">
        <v>30</v>
      </c>
      <c r="N6" s="3">
        <v>0.25</v>
      </c>
      <c r="O6" s="4">
        <f>3.1415*(L6/2)^2</f>
        <v>0.11044335937500001</v>
      </c>
      <c r="P6" s="4">
        <f>O6*M6/N6</f>
        <v>13.253203125000001</v>
      </c>
      <c r="Q6" s="4">
        <f>1/P6</f>
        <v>7.5453457595746301E-2</v>
      </c>
      <c r="R6" s="4"/>
    </row>
    <row r="7" spans="1:18" x14ac:dyDescent="0.25">
      <c r="A7" s="5">
        <v>18</v>
      </c>
      <c r="B7" s="5">
        <v>12</v>
      </c>
      <c r="C7" s="5">
        <v>6</v>
      </c>
      <c r="D7" s="5">
        <v>100000</v>
      </c>
      <c r="E7" s="6">
        <f>((1.155*C7+A7-B7)*(A7+B7))/((1.155*C7+A7+B7)*(A7-B7))</f>
        <v>1.7506092607636068</v>
      </c>
      <c r="F7" s="6">
        <f>LN(E7)</f>
        <v>0.55996387635339462</v>
      </c>
      <c r="G7" s="6">
        <f>0.5774*3.1415*D7*B7</f>
        <v>2176682.5200000005</v>
      </c>
      <c r="H7" s="9">
        <f>G7/F7</f>
        <v>3887183.820097514</v>
      </c>
      <c r="I7" s="11">
        <f t="shared" ref="I7:I8" si="0">1/H7</f>
        <v>2.5725564992059316E-7</v>
      </c>
      <c r="J7" s="9"/>
      <c r="L7" s="3">
        <v>0.375</v>
      </c>
      <c r="M7" s="3">
        <v>30</v>
      </c>
      <c r="N7" s="3">
        <v>0.33750000000000002</v>
      </c>
      <c r="O7" s="4">
        <v>7.7499999999999999E-2</v>
      </c>
      <c r="P7" s="4">
        <f>O7*M7/N7</f>
        <v>6.8888888888888893</v>
      </c>
      <c r="Q7" s="4">
        <f>1/P7</f>
        <v>0.14516129032258063</v>
      </c>
      <c r="R7" s="4"/>
    </row>
    <row r="8" spans="1:18" x14ac:dyDescent="0.25">
      <c r="A8" s="5">
        <v>24.9</v>
      </c>
      <c r="B8" s="5">
        <v>12</v>
      </c>
      <c r="C8" s="5">
        <v>7</v>
      </c>
      <c r="D8" s="5">
        <v>207000</v>
      </c>
      <c r="E8" s="6">
        <f>((1.155*C8+A8-B8)*(A8+B8))/((1.155*C8+A8+B8)*(A8-B8))</f>
        <v>1.334375024232884</v>
      </c>
      <c r="F8" s="6">
        <f>LN(E8)</f>
        <v>0.28846303559532732</v>
      </c>
      <c r="G8" s="6">
        <f>0.5774*3.1415*D8*B8</f>
        <v>4505732.8164000008</v>
      </c>
      <c r="H8" s="9">
        <f>G8/F8</f>
        <v>15619792.695799347</v>
      </c>
      <c r="I8" s="11">
        <f t="shared" si="0"/>
        <v>6.4021336228676796E-8</v>
      </c>
      <c r="J8" s="9"/>
      <c r="L8" s="3"/>
      <c r="M8" s="3"/>
      <c r="N8" s="3"/>
      <c r="O8" s="4"/>
      <c r="P8" s="4"/>
      <c r="Q8" s="4">
        <f>Q6+Q7</f>
        <v>0.22061474791832691</v>
      </c>
      <c r="R8" s="4">
        <f>1/Q8</f>
        <v>4.532788534926989</v>
      </c>
    </row>
    <row r="9" spans="1:18" x14ac:dyDescent="0.25">
      <c r="A9" s="5"/>
      <c r="B9" s="5"/>
      <c r="C9" s="5"/>
      <c r="D9" s="5"/>
      <c r="E9" s="6"/>
      <c r="F9" s="6"/>
      <c r="G9" s="6"/>
      <c r="H9" s="9" t="s">
        <v>9</v>
      </c>
      <c r="I9" s="11">
        <f>SUM(I6:I8)</f>
        <v>5.0941033712058209E-7</v>
      </c>
      <c r="J9" s="9">
        <f>1/I9</f>
        <v>1963054.0001454484</v>
      </c>
      <c r="L9" s="3">
        <v>12</v>
      </c>
      <c r="M9" s="3">
        <v>207000</v>
      </c>
      <c r="N9" s="3">
        <v>30</v>
      </c>
      <c r="O9" s="4">
        <f>3.1415*(L9/2)^2</f>
        <v>113.09400000000001</v>
      </c>
      <c r="P9" s="4">
        <f>O9*M9/N9</f>
        <v>780348.6</v>
      </c>
      <c r="Q9" s="4">
        <f>1/P9</f>
        <v>1.2814785597103654E-6</v>
      </c>
      <c r="R9" s="4"/>
    </row>
    <row r="10" spans="1:18" x14ac:dyDescent="0.25">
      <c r="A10" s="5"/>
      <c r="B10" s="5"/>
      <c r="C10" s="5"/>
      <c r="D10" s="5"/>
      <c r="E10" s="6"/>
      <c r="F10" s="6"/>
      <c r="G10" s="6"/>
      <c r="H10" s="9"/>
      <c r="I10" s="11"/>
      <c r="J10" s="9"/>
      <c r="L10" s="3"/>
      <c r="M10" s="3">
        <v>207000</v>
      </c>
      <c r="N10" s="3">
        <v>10</v>
      </c>
      <c r="O10" s="4">
        <v>84.3</v>
      </c>
      <c r="P10" s="4">
        <f>O10*M10/N10</f>
        <v>1745010</v>
      </c>
      <c r="Q10" s="4">
        <f>1/P10</f>
        <v>5.7306261855232921E-7</v>
      </c>
      <c r="R10" s="4"/>
    </row>
    <row r="11" spans="1:18" x14ac:dyDescent="0.25">
      <c r="A11" s="5">
        <v>15</v>
      </c>
      <c r="B11" s="5">
        <v>10</v>
      </c>
      <c r="C11" s="5">
        <v>20</v>
      </c>
      <c r="D11" s="5">
        <v>207000</v>
      </c>
      <c r="E11" s="6">
        <f t="shared" ref="E11:E13" si="1">((1.155*C11+A11-B11)*(A11+B11))/((1.155*C11+A11+B11)*(A11-B11))</f>
        <v>2.9209979209979209</v>
      </c>
      <c r="F11" s="6">
        <f t="shared" ref="F11:F13" si="2">LN(E11)</f>
        <v>1.0719253116620848</v>
      </c>
      <c r="G11" s="6">
        <f t="shared" ref="G11:G13" si="3">0.5774*3.1415*D11*B11</f>
        <v>3754777.3470000001</v>
      </c>
      <c r="H11" s="9">
        <f t="shared" ref="H11:H13" si="4">G11/F11</f>
        <v>3502834.8581283069</v>
      </c>
      <c r="I11" s="11">
        <f t="shared" ref="I11:I13" si="5">1/H11</f>
        <v>2.8548305601090672E-7</v>
      </c>
      <c r="J11" s="9"/>
      <c r="L11" s="3"/>
      <c r="M11" s="3"/>
      <c r="N11" s="3"/>
      <c r="O11" s="4"/>
      <c r="P11" s="4" t="s">
        <v>9</v>
      </c>
      <c r="Q11" s="4">
        <f>Q9+Q10</f>
        <v>1.8545411782626946E-6</v>
      </c>
      <c r="R11" s="4">
        <f>1/Q11</f>
        <v>539216.92962179706</v>
      </c>
    </row>
    <row r="12" spans="1:18" x14ac:dyDescent="0.25">
      <c r="A12" s="5">
        <v>38</v>
      </c>
      <c r="B12" s="5">
        <v>10</v>
      </c>
      <c r="C12" s="5">
        <v>2.5</v>
      </c>
      <c r="D12" s="5">
        <v>96000</v>
      </c>
      <c r="E12" s="6">
        <f t="shared" si="1"/>
        <v>1.0405305821665438</v>
      </c>
      <c r="F12" s="6">
        <f t="shared" si="2"/>
        <v>3.9730758218318216E-2</v>
      </c>
      <c r="G12" s="6">
        <f t="shared" si="3"/>
        <v>1741346.0160000003</v>
      </c>
      <c r="H12" s="9">
        <f t="shared" si="4"/>
        <v>43828663.083432861</v>
      </c>
      <c r="I12" s="11">
        <f t="shared" si="5"/>
        <v>2.2816119170607277E-8</v>
      </c>
      <c r="J12" s="9"/>
    </row>
    <row r="13" spans="1:18" x14ac:dyDescent="0.25">
      <c r="A13" s="5">
        <v>15</v>
      </c>
      <c r="B13" s="5">
        <v>10</v>
      </c>
      <c r="C13" s="5">
        <v>22.5</v>
      </c>
      <c r="D13" s="5">
        <v>96000</v>
      </c>
      <c r="E13" s="6">
        <f t="shared" si="1"/>
        <v>3.0387349840647211</v>
      </c>
      <c r="F13" s="6">
        <f t="shared" si="2"/>
        <v>1.1114413051517322</v>
      </c>
      <c r="G13" s="6">
        <f t="shared" si="3"/>
        <v>1741346.0160000003</v>
      </c>
      <c r="H13" s="9">
        <f t="shared" si="4"/>
        <v>1566745.8172811694</v>
      </c>
      <c r="I13" s="11">
        <f t="shared" si="5"/>
        <v>6.3826562609583736E-7</v>
      </c>
      <c r="J13" s="9"/>
    </row>
    <row r="14" spans="1:18" x14ac:dyDescent="0.25">
      <c r="A14" s="5"/>
      <c r="B14" s="5"/>
      <c r="C14" s="5"/>
      <c r="D14" s="5"/>
      <c r="E14" s="6"/>
      <c r="F14" s="6"/>
      <c r="G14" s="6"/>
      <c r="H14" s="9" t="s">
        <v>9</v>
      </c>
      <c r="I14" s="11">
        <f>SUM(I11:I13)</f>
        <v>9.4656480127735138E-7</v>
      </c>
      <c r="J14" s="9">
        <f>1/I14</f>
        <v>1056451.7068990311</v>
      </c>
      <c r="L14" s="1"/>
      <c r="M14" s="1"/>
      <c r="N14" s="1"/>
    </row>
    <row r="15" spans="1:18" x14ac:dyDescent="0.25">
      <c r="A15" s="5"/>
      <c r="B15" s="5"/>
      <c r="C15" s="5"/>
      <c r="D15" s="5"/>
      <c r="E15" s="6"/>
      <c r="F15" s="6"/>
      <c r="G15" s="6"/>
      <c r="H15" s="9"/>
      <c r="I15" s="11"/>
      <c r="J15" s="9"/>
      <c r="L15" s="1"/>
      <c r="M15" s="1"/>
      <c r="N15" s="1"/>
    </row>
    <row r="16" spans="1:18" x14ac:dyDescent="0.25">
      <c r="A16" s="5">
        <v>0.75</v>
      </c>
      <c r="B16" s="6">
        <v>0.5</v>
      </c>
      <c r="C16" s="5">
        <v>0.75</v>
      </c>
      <c r="D16" s="5">
        <v>30</v>
      </c>
      <c r="E16" s="6">
        <f t="shared" ref="E16" si="6">((1.155*C16+A16-B16)*(A16+B16))/((1.155*C16+A16+B16)*(A16-B16))</f>
        <v>2.6373301831069109</v>
      </c>
      <c r="F16" s="6">
        <f t="shared" ref="F16" si="7">LN(E16)</f>
        <v>0.96976711117746417</v>
      </c>
      <c r="G16" s="6">
        <f t="shared" ref="G16" si="8">0.5774*3.1415*D16*B16</f>
        <v>27.208531500000003</v>
      </c>
      <c r="H16" s="9">
        <f t="shared" ref="H16" si="9">G16/F16</f>
        <v>28.056768667854865</v>
      </c>
      <c r="I16" s="11">
        <f t="shared" ref="I16" si="10">1/H16</f>
        <v>3.5642023207958284E-2</v>
      </c>
      <c r="J16" s="9"/>
      <c r="L16" s="1"/>
      <c r="M16" s="1"/>
      <c r="N16" s="1"/>
    </row>
    <row r="17" spans="1:10" x14ac:dyDescent="0.25">
      <c r="A17" s="5">
        <v>0.56200000000000006</v>
      </c>
      <c r="B17" s="5">
        <v>0.375</v>
      </c>
      <c r="C17" s="5">
        <v>6.5000000000000002E-2</v>
      </c>
      <c r="D17" s="5">
        <v>30</v>
      </c>
      <c r="E17" s="6">
        <f t="shared" ref="E17" si="11">((1.155*C17+A17-B17)*(A17+B17))/((1.155*C17+A17+B17)*(A17-B17))</f>
        <v>1.2975105018664332</v>
      </c>
      <c r="F17" s="6">
        <f t="shared" ref="F17" si="12">LN(E17)</f>
        <v>0.26044742994918435</v>
      </c>
      <c r="G17" s="6">
        <f t="shared" ref="G17" si="13">0.5774*3.1415*D17*B17</f>
        <v>20.406398625000001</v>
      </c>
      <c r="H17" s="9">
        <f t="shared" ref="H17" si="14">G17/F17</f>
        <v>78.351315000426283</v>
      </c>
      <c r="I17" s="11">
        <f t="shared" ref="I17" si="15">1/H17</f>
        <v>1.2763027653008241E-2</v>
      </c>
      <c r="J17" s="9"/>
    </row>
    <row r="18" spans="1:10" x14ac:dyDescent="0.25">
      <c r="A18" s="5"/>
      <c r="B18" s="5"/>
      <c r="C18" s="5"/>
      <c r="D18" s="5"/>
      <c r="E18" s="6"/>
      <c r="F18" s="6"/>
      <c r="G18" s="6"/>
      <c r="H18" s="9" t="s">
        <v>9</v>
      </c>
      <c r="I18" s="11">
        <f>SUM(I16:I17)</f>
        <v>4.8405050860966525E-2</v>
      </c>
      <c r="J18" s="9">
        <f>1/I18</f>
        <v>20.659001121025423</v>
      </c>
    </row>
    <row r="19" spans="1:10" x14ac:dyDescent="0.25">
      <c r="A19" s="5"/>
      <c r="B19" s="5"/>
      <c r="C19" s="5"/>
      <c r="D19" s="5"/>
      <c r="E19" s="6"/>
      <c r="F19" s="6"/>
      <c r="G19" s="6"/>
      <c r="H19" s="9"/>
      <c r="I19" s="11"/>
      <c r="J19" s="9"/>
    </row>
    <row r="20" spans="1:10" x14ac:dyDescent="0.25">
      <c r="A20" s="5">
        <v>18</v>
      </c>
      <c r="B20" s="5">
        <v>12</v>
      </c>
      <c r="C20" s="5">
        <v>20</v>
      </c>
      <c r="D20" s="5">
        <v>207000</v>
      </c>
      <c r="E20" s="6">
        <f>((1.155*C20+A20-B20)*(A20+B20))/((1.155*C20+A20+B20)*(A20-B20))</f>
        <v>2.7401129943502824</v>
      </c>
      <c r="F20" s="6">
        <f>LN(E20)</f>
        <v>1.0079991583636541</v>
      </c>
      <c r="G20" s="6">
        <f>0.5774*3.1415*D20*B20</f>
        <v>4505732.8164000008</v>
      </c>
      <c r="H20" s="9">
        <f>G20/F20</f>
        <v>4469976.764379872</v>
      </c>
      <c r="I20" s="11">
        <f>1/H20</f>
        <v>2.2371480943005121E-7</v>
      </c>
      <c r="J20" s="9"/>
    </row>
    <row r="21" spans="1:10" x14ac:dyDescent="0.25">
      <c r="A21" s="5">
        <v>18</v>
      </c>
      <c r="B21" s="5">
        <v>12</v>
      </c>
      <c r="C21" s="5">
        <v>22.5</v>
      </c>
      <c r="D21" s="5">
        <v>100000</v>
      </c>
      <c r="E21" s="6">
        <f>((1.155*C21+A21-B21)*(A21+B21))/((1.155*C21+A21+B21)*(A21-B21))</f>
        <v>2.8566644340254523</v>
      </c>
      <c r="F21" s="6">
        <f>LN(E21)</f>
        <v>1.0496546623865892</v>
      </c>
      <c r="G21" s="6">
        <f>0.5774*3.1415*D21*B21</f>
        <v>2176682.5200000005</v>
      </c>
      <c r="H21" s="9">
        <f>G21/F21</f>
        <v>2073713.0010463626</v>
      </c>
      <c r="I21" s="11">
        <f t="shared" ref="I21" si="16">1/H21</f>
        <v>4.8222680742003152E-7</v>
      </c>
      <c r="J21" s="9"/>
    </row>
    <row r="22" spans="1:10" x14ac:dyDescent="0.25">
      <c r="A22" s="5">
        <v>41.09</v>
      </c>
      <c r="B22" s="5">
        <v>12</v>
      </c>
      <c r="C22" s="5">
        <v>2.5</v>
      </c>
      <c r="D22" s="5">
        <v>100000</v>
      </c>
      <c r="E22" s="6">
        <f>((1.155*C22+A22-B22)*(A22+B22))/((1.155*C22+A22+B22)*(A22-B22))</f>
        <v>1.0425574908791178</v>
      </c>
      <c r="F22" s="6">
        <f>LN(E22)</f>
        <v>4.1676820296524641E-2</v>
      </c>
      <c r="G22" s="6">
        <f>0.5774*3.1415*D22*B22</f>
        <v>2176682.5200000005</v>
      </c>
      <c r="H22" s="9">
        <f>G22/F22</f>
        <v>52227653.273767389</v>
      </c>
      <c r="I22" s="11">
        <f t="shared" ref="I22" si="17">1/H22</f>
        <v>1.9146944909781622E-8</v>
      </c>
      <c r="J22" s="9"/>
    </row>
    <row r="23" spans="1:10" x14ac:dyDescent="0.25">
      <c r="A23" s="5"/>
      <c r="B23" s="5"/>
      <c r="C23" s="5"/>
      <c r="D23" s="5"/>
      <c r="E23" s="6"/>
      <c r="F23" s="6"/>
      <c r="G23" s="6"/>
      <c r="H23" s="9" t="s">
        <v>9</v>
      </c>
      <c r="I23" s="11">
        <f>SUM(I20:I22)</f>
        <v>7.2508856175986443E-7</v>
      </c>
      <c r="J23" s="9">
        <f>1/I23</f>
        <v>1379141.8769217615</v>
      </c>
    </row>
    <row r="24" spans="1:10" x14ac:dyDescent="0.25">
      <c r="D24" s="2"/>
    </row>
    <row r="25" spans="1:10" x14ac:dyDescent="0.25">
      <c r="A25" s="5">
        <v>18</v>
      </c>
      <c r="B25" s="5">
        <v>12</v>
      </c>
      <c r="C25" s="5">
        <v>13</v>
      </c>
      <c r="D25" s="5">
        <v>207000</v>
      </c>
      <c r="E25" s="6">
        <f>((1.155*C25+A25-B25)*(A25+B25))/((1.155*C25+A25+B25)*(A25-B25))</f>
        <v>2.3342219260246582</v>
      </c>
      <c r="F25" s="6">
        <f>LN(E25)</f>
        <v>0.84767861333074013</v>
      </c>
      <c r="G25" s="6">
        <f>0.5774*3.1415*D25*B25</f>
        <v>4505732.8164000008</v>
      </c>
      <c r="H25" s="9">
        <f>G25/F25</f>
        <v>5315378.6653834004</v>
      </c>
      <c r="I25" s="11">
        <f>1/H25</f>
        <v>1.8813335097131214E-7</v>
      </c>
      <c r="J25" s="9"/>
    </row>
    <row r="26" spans="1:10" x14ac:dyDescent="0.25">
      <c r="A26" s="5">
        <v>18</v>
      </c>
      <c r="B26" s="5">
        <v>12</v>
      </c>
      <c r="C26" s="5">
        <v>6</v>
      </c>
      <c r="D26" s="5">
        <v>100000</v>
      </c>
      <c r="E26" s="6">
        <f>((1.155*C26+A26-B26)*(A26+B26))/((1.155*C26+A26+B26)*(A26-B26))</f>
        <v>1.7506092607636068</v>
      </c>
      <c r="F26" s="6">
        <f>LN(E26)</f>
        <v>0.55996387635339462</v>
      </c>
      <c r="G26" s="6">
        <f>0.5774*3.1415*D26*B26</f>
        <v>2176682.5200000005</v>
      </c>
      <c r="H26" s="9">
        <f>G26/F26</f>
        <v>3887183.820097514</v>
      </c>
      <c r="I26" s="11">
        <f t="shared" ref="I26:I27" si="18">1/H26</f>
        <v>2.5725564992059316E-7</v>
      </c>
      <c r="J26" s="9"/>
    </row>
    <row r="27" spans="1:10" x14ac:dyDescent="0.25">
      <c r="A27" s="5">
        <v>24.9</v>
      </c>
      <c r="B27" s="5">
        <v>12</v>
      </c>
      <c r="C27" s="5">
        <v>7</v>
      </c>
      <c r="D27" s="5">
        <v>207000</v>
      </c>
      <c r="E27" s="6">
        <f>((1.155*C27+A27-B27)*(A27+B27))/((1.155*C27+A27+B27)*(A27-B27))</f>
        <v>1.334375024232884</v>
      </c>
      <c r="F27" s="6">
        <f>LN(E27)</f>
        <v>0.28846303559532732</v>
      </c>
      <c r="G27" s="6">
        <f>0.5774*3.1415*D27*B27</f>
        <v>4505732.8164000008</v>
      </c>
      <c r="H27" s="9">
        <f>G27/F27</f>
        <v>15619792.695799347</v>
      </c>
      <c r="I27" s="11">
        <f t="shared" si="18"/>
        <v>6.4021336228676796E-8</v>
      </c>
      <c r="J27" s="9"/>
    </row>
    <row r="28" spans="1:10" x14ac:dyDescent="0.25">
      <c r="A28" s="5"/>
      <c r="B28" s="5"/>
      <c r="C28" s="5"/>
      <c r="D28" s="5"/>
      <c r="E28" s="6"/>
      <c r="F28" s="6"/>
      <c r="G28" s="6"/>
      <c r="H28" s="9" t="s">
        <v>9</v>
      </c>
      <c r="I28" s="11">
        <f>SUM(I25:I27)</f>
        <v>5.0941033712058209E-7</v>
      </c>
      <c r="J28" s="9">
        <f>1/I28</f>
        <v>1963054.0001454484</v>
      </c>
    </row>
    <row r="30" spans="1:10" x14ac:dyDescent="0.25">
      <c r="A30" s="7">
        <v>12</v>
      </c>
      <c r="B30" s="7">
        <v>8</v>
      </c>
      <c r="C30" s="7">
        <v>10</v>
      </c>
      <c r="D30" s="7">
        <v>207000</v>
      </c>
      <c r="E30" s="6">
        <f>((1.155*C30+A30-B30)*(A30+B30))/((1.155*C30+A30+B30)*(A30-B30))</f>
        <v>2.4643423137876388</v>
      </c>
      <c r="F30" s="6">
        <f>LN(E30)</f>
        <v>0.90192496207212136</v>
      </c>
      <c r="G30" s="6">
        <f>0.5774*3.1415*D30*B30</f>
        <v>3003821.8776000002</v>
      </c>
      <c r="H30" s="9">
        <f>G30/F30</f>
        <v>3330456.527889959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Faryar Etesami</dc:creator>
  <cp:lastModifiedBy>Far Etesami</cp:lastModifiedBy>
  <dcterms:created xsi:type="dcterms:W3CDTF">2009-01-23T05:41:37Z</dcterms:created>
  <dcterms:modified xsi:type="dcterms:W3CDTF">2023-05-02T23:12:18Z</dcterms:modified>
</cp:coreProperties>
</file>