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4370" activeTab="3"/>
  </bookViews>
  <sheets>
    <sheet name="Ex 9.1a" sheetId="1" r:id="rId1"/>
    <sheet name="Ex 9.1b" sheetId="2" r:id="rId2"/>
    <sheet name="Ex 9.2" sheetId="3" r:id="rId3"/>
    <sheet name="Ex 9.3" sheetId="4" r:id="rId4"/>
  </sheets>
  <definedNames>
    <definedName name="solver_adj" localSheetId="2" hidden="1">'Ex 9.2'!$C$8:$C$9</definedName>
    <definedName name="solver_adj" localSheetId="3" hidden="1">'Ex 9.3'!$C$8:$C$10</definedName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hs1" localSheetId="3" hidden="1">'Ex 9.3'!$C$10</definedName>
    <definedName name="solver_lin" localSheetId="2" hidden="1">2</definedName>
    <definedName name="solver_lin" localSheetId="3" hidden="1">2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2</definedName>
    <definedName name="solver_neg" localSheetId="3" hidden="1">2</definedName>
    <definedName name="solver_nod" localSheetId="2" hidden="1">2147483647</definedName>
    <definedName name="solver_nod" localSheetId="3" hidden="1">2147483647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'Ex 9.2'!$E$24</definedName>
    <definedName name="solver_opt" localSheetId="3" hidden="1">'Ex 9.3'!$G$15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3" hidden="1">3</definedName>
    <definedName name="solver_rhs1" localSheetId="3" hidden="1">0.5</definedName>
    <definedName name="solver_rlx" localSheetId="2" hidden="1">1</definedName>
    <definedName name="solver_rlx" localSheetId="3" hidden="1">1</definedName>
    <definedName name="solver_rsd" localSheetId="2" hidden="1">0</definedName>
    <definedName name="solver_rsd" localSheetId="3" hidden="1">0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0.1</definedName>
    <definedName name="solver_val" localSheetId="3" hidden="1">0.1</definedName>
    <definedName name="solver_ver" localSheetId="2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I9" i="4" l="1"/>
  <c r="I10" i="4"/>
  <c r="U15" i="4"/>
  <c r="V15" i="4"/>
  <c r="U16" i="4" s="1"/>
  <c r="E18" i="4"/>
  <c r="F18" i="4" s="1"/>
  <c r="H18" i="4"/>
  <c r="I18" i="4"/>
  <c r="K18" i="4"/>
  <c r="L18" i="4" s="1"/>
  <c r="O18" i="4"/>
  <c r="P18" i="4" s="1"/>
  <c r="R18" i="4" s="1"/>
  <c r="Q18" i="4" s="1"/>
  <c r="R19" i="4" s="1"/>
  <c r="Q19" i="4" s="1"/>
  <c r="R20" i="4" s="1"/>
  <c r="E19" i="4"/>
  <c r="F19" i="4" s="1"/>
  <c r="J19" i="4" s="1"/>
  <c r="G19" i="4"/>
  <c r="H19" i="4"/>
  <c r="I19" i="4"/>
  <c r="O19" i="4"/>
  <c r="P19" i="4" s="1"/>
  <c r="E20" i="4"/>
  <c r="F20" i="4" s="1"/>
  <c r="J20" i="4" s="1"/>
  <c r="G20" i="4"/>
  <c r="H20" i="4"/>
  <c r="I20" i="4"/>
  <c r="O20" i="4"/>
  <c r="P20" i="4" s="1"/>
  <c r="E21" i="4"/>
  <c r="F21" i="4" s="1"/>
  <c r="H21" i="4"/>
  <c r="I21" i="4"/>
  <c r="O21" i="4"/>
  <c r="P21" i="4" s="1"/>
  <c r="E22" i="4"/>
  <c r="F22" i="4" s="1"/>
  <c r="H22" i="4"/>
  <c r="I22" i="4"/>
  <c r="O22" i="4"/>
  <c r="P22" i="4" s="1"/>
  <c r="E23" i="4"/>
  <c r="F23" i="4" s="1"/>
  <c r="H23" i="4"/>
  <c r="I23" i="4"/>
  <c r="O23" i="4"/>
  <c r="P23" i="4" s="1"/>
  <c r="E25" i="4"/>
  <c r="F25" i="4" s="1"/>
  <c r="J25" i="4" s="1"/>
  <c r="G25" i="4"/>
  <c r="H25" i="4"/>
  <c r="I25" i="4"/>
  <c r="K25" i="4"/>
  <c r="L25" i="4" s="1"/>
  <c r="O25" i="4"/>
  <c r="P25" i="4" s="1"/>
  <c r="R25" i="4" s="1"/>
  <c r="E26" i="4"/>
  <c r="F26" i="4" s="1"/>
  <c r="H26" i="4"/>
  <c r="I26" i="4"/>
  <c r="O26" i="4"/>
  <c r="P26" i="4" s="1"/>
  <c r="E27" i="4"/>
  <c r="F27" i="4" s="1"/>
  <c r="J27" i="4" s="1"/>
  <c r="H27" i="4"/>
  <c r="I27" i="4"/>
  <c r="O27" i="4"/>
  <c r="P27" i="4" s="1"/>
  <c r="E28" i="4"/>
  <c r="F28" i="4" s="1"/>
  <c r="H28" i="4"/>
  <c r="I28" i="4"/>
  <c r="K28" i="4"/>
  <c r="L28" i="4" s="1"/>
  <c r="O28" i="4"/>
  <c r="P28" i="4" s="1"/>
  <c r="E29" i="4"/>
  <c r="F29" i="4" s="1"/>
  <c r="J29" i="4" s="1"/>
  <c r="G29" i="4"/>
  <c r="H29" i="4"/>
  <c r="I29" i="4"/>
  <c r="O29" i="4"/>
  <c r="P29" i="4" s="1"/>
  <c r="E30" i="4"/>
  <c r="F30" i="4" s="1"/>
  <c r="H30" i="4"/>
  <c r="I30" i="4"/>
  <c r="O30" i="4"/>
  <c r="P30" i="4" s="1"/>
  <c r="D32" i="4"/>
  <c r="D33" i="4"/>
  <c r="L36" i="4"/>
  <c r="K8" i="3"/>
  <c r="D15" i="3"/>
  <c r="E15" i="3" s="1"/>
  <c r="F15" i="3"/>
  <c r="G15" i="3" s="1"/>
  <c r="H15" i="3"/>
  <c r="D16" i="3"/>
  <c r="E16" i="3"/>
  <c r="F16" i="3"/>
  <c r="G16" i="3"/>
  <c r="H16" i="3"/>
  <c r="D17" i="3"/>
  <c r="F17" i="3"/>
  <c r="G17" i="3" s="1"/>
  <c r="H17" i="3"/>
  <c r="D18" i="3"/>
  <c r="F18" i="3"/>
  <c r="G18" i="3"/>
  <c r="H18" i="3"/>
  <c r="D19" i="3"/>
  <c r="F19" i="3"/>
  <c r="G19" i="3" s="1"/>
  <c r="D20" i="3"/>
  <c r="F20" i="3"/>
  <c r="G20" i="3"/>
  <c r="H20" i="3"/>
  <c r="C22" i="3"/>
  <c r="D22" i="3"/>
  <c r="F22" i="3"/>
  <c r="I22" i="3"/>
  <c r="J25" i="3"/>
  <c r="J8" i="2"/>
  <c r="N8" i="2"/>
  <c r="J9" i="2"/>
  <c r="N9" i="2"/>
  <c r="J10" i="2"/>
  <c r="N10" i="2"/>
  <c r="J11" i="2"/>
  <c r="N11" i="2"/>
  <c r="J12" i="2"/>
  <c r="N12" i="2"/>
  <c r="J13" i="2"/>
  <c r="N13" i="2"/>
  <c r="J14" i="2"/>
  <c r="N14" i="2"/>
  <c r="J15" i="2"/>
  <c r="N15" i="2"/>
  <c r="J16" i="2"/>
  <c r="N16" i="2"/>
  <c r="J17" i="2"/>
  <c r="N17" i="2"/>
  <c r="J18" i="2"/>
  <c r="N18" i="2"/>
  <c r="J19" i="2"/>
  <c r="N19" i="2"/>
  <c r="J20" i="2"/>
  <c r="N20" i="2"/>
  <c r="J21" i="2"/>
  <c r="N21" i="2"/>
  <c r="J22" i="2"/>
  <c r="N22" i="2"/>
  <c r="J23" i="2"/>
  <c r="N23" i="2"/>
  <c r="J24" i="2"/>
  <c r="N24" i="2"/>
  <c r="J25" i="2"/>
  <c r="N25" i="2"/>
  <c r="J26" i="2"/>
  <c r="N26" i="2"/>
  <c r="J27" i="2"/>
  <c r="N27" i="2"/>
  <c r="C28" i="2"/>
  <c r="J28" i="2"/>
  <c r="N28" i="2"/>
  <c r="C29" i="2"/>
  <c r="J29" i="2"/>
  <c r="N29" i="2"/>
  <c r="C30" i="2"/>
  <c r="J30" i="2"/>
  <c r="N30" i="2"/>
  <c r="C31" i="2"/>
  <c r="J31" i="2"/>
  <c r="N31" i="2"/>
  <c r="C32" i="2"/>
  <c r="J32" i="2"/>
  <c r="N32" i="2"/>
  <c r="C33" i="2"/>
  <c r="J33" i="2"/>
  <c r="N33" i="2"/>
  <c r="C34" i="2"/>
  <c r="J34" i="2"/>
  <c r="N34" i="2"/>
  <c r="C35" i="2"/>
  <c r="J35" i="2"/>
  <c r="N35" i="2"/>
  <c r="C36" i="2"/>
  <c r="J36" i="2"/>
  <c r="N36" i="2"/>
  <c r="C37" i="2"/>
  <c r="C38" i="2"/>
  <c r="C39" i="2"/>
  <c r="C40" i="2"/>
  <c r="C41" i="2"/>
  <c r="C42" i="2"/>
  <c r="C43" i="2"/>
  <c r="C44" i="2"/>
  <c r="C45" i="2"/>
  <c r="C46" i="2"/>
  <c r="C47" i="2"/>
  <c r="C5" i="1"/>
  <c r="F6" i="1"/>
  <c r="G7" i="1"/>
  <c r="G8" i="1" s="1"/>
  <c r="F8" i="1"/>
  <c r="F12" i="1"/>
  <c r="G13" i="1"/>
  <c r="J32" i="1" s="1"/>
  <c r="F14" i="1"/>
  <c r="C32" i="1"/>
  <c r="C33" i="1"/>
  <c r="E34" i="1"/>
  <c r="C35" i="1"/>
  <c r="G35" i="1"/>
  <c r="D36" i="1"/>
  <c r="G36" i="1"/>
  <c r="E37" i="1"/>
  <c r="I37" i="1"/>
  <c r="F38" i="1"/>
  <c r="J38" i="1"/>
  <c r="H39" i="1"/>
  <c r="F40" i="1"/>
  <c r="H40" i="1"/>
  <c r="F41" i="1"/>
  <c r="J41" i="1"/>
  <c r="H42" i="1"/>
  <c r="I43" i="1"/>
  <c r="C44" i="1"/>
  <c r="J44" i="1"/>
  <c r="E45" i="1"/>
  <c r="B46" i="1"/>
  <c r="E46" i="1"/>
  <c r="C47" i="1"/>
  <c r="G47" i="1"/>
  <c r="C48" i="1"/>
  <c r="F48" i="1"/>
  <c r="C49" i="1"/>
  <c r="I49" i="1"/>
  <c r="F50" i="1"/>
  <c r="I50" i="1"/>
  <c r="D51" i="1"/>
  <c r="G51" i="1"/>
  <c r="I51" i="1"/>
  <c r="B52" i="1"/>
  <c r="D52" i="1"/>
  <c r="G52" i="1"/>
  <c r="B53" i="1"/>
  <c r="E53" i="1"/>
  <c r="J53" i="1"/>
  <c r="B54" i="1"/>
  <c r="H54" i="1"/>
  <c r="J54" i="1"/>
  <c r="E55" i="1"/>
  <c r="H55" i="1"/>
  <c r="C56" i="1"/>
  <c r="F56" i="1"/>
  <c r="H56" i="1"/>
  <c r="C57" i="1"/>
  <c r="F57" i="1"/>
  <c r="D58" i="1"/>
  <c r="I58" i="1"/>
  <c r="G59" i="1"/>
  <c r="I59" i="1"/>
  <c r="D60" i="1"/>
  <c r="G60" i="1"/>
  <c r="J60" i="1"/>
  <c r="B61" i="1"/>
  <c r="E61" i="1"/>
  <c r="G61" i="1"/>
  <c r="B62" i="1"/>
  <c r="E62" i="1"/>
  <c r="J62" i="1"/>
  <c r="C63" i="1"/>
  <c r="H63" i="1"/>
  <c r="F64" i="1"/>
  <c r="H64" i="1"/>
  <c r="C65" i="1"/>
  <c r="F65" i="1"/>
  <c r="I65" i="1"/>
  <c r="D66" i="1"/>
  <c r="F66" i="1"/>
  <c r="D67" i="1"/>
  <c r="I67" i="1"/>
  <c r="B68" i="1"/>
  <c r="G68" i="1"/>
  <c r="J68" i="1"/>
  <c r="E69" i="1"/>
  <c r="G69" i="1"/>
  <c r="J69" i="1"/>
  <c r="B70" i="1"/>
  <c r="E70" i="1"/>
  <c r="H70" i="1"/>
  <c r="C71" i="1"/>
  <c r="E71" i="1"/>
  <c r="C72" i="1"/>
  <c r="H72" i="1"/>
  <c r="F73" i="1"/>
  <c r="I73" i="1"/>
  <c r="D74" i="1"/>
  <c r="F74" i="1"/>
  <c r="I74" i="1"/>
  <c r="D75" i="1"/>
  <c r="G75" i="1"/>
  <c r="B76" i="1"/>
  <c r="D76" i="1"/>
  <c r="J76" i="1"/>
  <c r="B77" i="1"/>
  <c r="G77" i="1"/>
  <c r="J77" i="1"/>
  <c r="E78" i="1"/>
  <c r="H78" i="1"/>
  <c r="J78" i="1"/>
  <c r="C79" i="1"/>
  <c r="E79" i="1"/>
  <c r="H79" i="1"/>
  <c r="C80" i="1"/>
  <c r="F80" i="1"/>
  <c r="C81" i="1"/>
  <c r="I81" i="1"/>
  <c r="F82" i="1"/>
  <c r="I82" i="1"/>
  <c r="D83" i="1"/>
  <c r="G83" i="1"/>
  <c r="I83" i="1"/>
  <c r="B84" i="1"/>
  <c r="D84" i="1"/>
  <c r="G84" i="1"/>
  <c r="B85" i="1"/>
  <c r="D85" i="1"/>
  <c r="H85" i="1"/>
  <c r="J85" i="1"/>
  <c r="C86" i="1"/>
  <c r="E86" i="1"/>
  <c r="G86" i="1"/>
  <c r="B87" i="1"/>
  <c r="F87" i="1"/>
  <c r="H87" i="1"/>
  <c r="J87" i="1"/>
  <c r="C88" i="1"/>
  <c r="E88" i="1"/>
  <c r="I88" i="1"/>
  <c r="D89" i="1"/>
  <c r="F89" i="1"/>
  <c r="H89" i="1"/>
  <c r="C90" i="1"/>
  <c r="G90" i="1"/>
  <c r="I90" i="1"/>
  <c r="B91" i="1"/>
  <c r="D91" i="1"/>
  <c r="F91" i="1"/>
  <c r="J91" i="1"/>
  <c r="E92" i="1"/>
  <c r="G92" i="1"/>
  <c r="I92" i="1"/>
  <c r="B93" i="1"/>
  <c r="D93" i="1"/>
  <c r="H93" i="1"/>
  <c r="J93" i="1"/>
  <c r="C94" i="1"/>
  <c r="E94" i="1"/>
  <c r="G94" i="1"/>
  <c r="B95" i="1"/>
  <c r="F95" i="1"/>
  <c r="H95" i="1"/>
  <c r="J95" i="1"/>
  <c r="B96" i="1"/>
  <c r="E96" i="1"/>
  <c r="F96" i="1"/>
  <c r="G96" i="1"/>
  <c r="J96" i="1"/>
  <c r="B97" i="1"/>
  <c r="D97" i="1"/>
  <c r="E97" i="1"/>
  <c r="G97" i="1"/>
  <c r="H97" i="1"/>
  <c r="I97" i="1"/>
  <c r="B98" i="1"/>
  <c r="C98" i="1"/>
  <c r="D98" i="1"/>
  <c r="F98" i="1"/>
  <c r="G98" i="1"/>
  <c r="H98" i="1"/>
  <c r="J98" i="1"/>
  <c r="B99" i="1"/>
  <c r="C99" i="1"/>
  <c r="E99" i="1"/>
  <c r="F99" i="1"/>
  <c r="G99" i="1"/>
  <c r="I99" i="1"/>
  <c r="J99" i="1"/>
  <c r="B100" i="1"/>
  <c r="D100" i="1"/>
  <c r="E100" i="1"/>
  <c r="F100" i="1"/>
  <c r="H100" i="1"/>
  <c r="I100" i="1"/>
  <c r="J100" i="1"/>
  <c r="C101" i="1"/>
  <c r="D101" i="1"/>
  <c r="E101" i="1"/>
  <c r="G101" i="1"/>
  <c r="H101" i="1"/>
  <c r="I101" i="1"/>
  <c r="B102" i="1"/>
  <c r="C102" i="1"/>
  <c r="D102" i="1"/>
  <c r="F102" i="1"/>
  <c r="G102" i="1"/>
  <c r="H102" i="1"/>
  <c r="J102" i="1"/>
  <c r="B103" i="1"/>
  <c r="C103" i="1"/>
  <c r="E103" i="1"/>
  <c r="F103" i="1"/>
  <c r="G103" i="1"/>
  <c r="I103" i="1"/>
  <c r="J103" i="1"/>
  <c r="B104" i="1"/>
  <c r="D104" i="1"/>
  <c r="E104" i="1"/>
  <c r="F104" i="1"/>
  <c r="H104" i="1"/>
  <c r="I104" i="1"/>
  <c r="J104" i="1"/>
  <c r="C105" i="1"/>
  <c r="D105" i="1"/>
  <c r="E105" i="1"/>
  <c r="G105" i="1"/>
  <c r="H105" i="1"/>
  <c r="I105" i="1"/>
  <c r="B106" i="1"/>
  <c r="C106" i="1"/>
  <c r="D106" i="1"/>
  <c r="F106" i="1"/>
  <c r="G106" i="1"/>
  <c r="H106" i="1"/>
  <c r="J106" i="1"/>
  <c r="B107" i="1"/>
  <c r="C107" i="1"/>
  <c r="E107" i="1"/>
  <c r="F107" i="1"/>
  <c r="G107" i="1"/>
  <c r="I107" i="1"/>
  <c r="J107" i="1"/>
  <c r="B108" i="1"/>
  <c r="D108" i="1"/>
  <c r="E108" i="1"/>
  <c r="F108" i="1"/>
  <c r="H108" i="1"/>
  <c r="I108" i="1"/>
  <c r="J108" i="1"/>
  <c r="C109" i="1"/>
  <c r="D109" i="1"/>
  <c r="E109" i="1"/>
  <c r="G109" i="1"/>
  <c r="H109" i="1"/>
  <c r="I109" i="1"/>
  <c r="B110" i="1"/>
  <c r="C110" i="1"/>
  <c r="D110" i="1"/>
  <c r="F110" i="1"/>
  <c r="G110" i="1"/>
  <c r="H110" i="1"/>
  <c r="J110" i="1"/>
  <c r="B111" i="1"/>
  <c r="C111" i="1"/>
  <c r="E111" i="1"/>
  <c r="F111" i="1"/>
  <c r="G111" i="1"/>
  <c r="I111" i="1"/>
  <c r="J111" i="1"/>
  <c r="B112" i="1"/>
  <c r="D112" i="1"/>
  <c r="E112" i="1"/>
  <c r="F112" i="1"/>
  <c r="H112" i="1"/>
  <c r="I112" i="1"/>
  <c r="J112" i="1"/>
  <c r="C113" i="1"/>
  <c r="D113" i="1"/>
  <c r="E113" i="1"/>
  <c r="G113" i="1"/>
  <c r="H113" i="1"/>
  <c r="I113" i="1"/>
  <c r="B114" i="1"/>
  <c r="C114" i="1"/>
  <c r="D114" i="1"/>
  <c r="F114" i="1"/>
  <c r="G114" i="1"/>
  <c r="H114" i="1"/>
  <c r="J114" i="1"/>
  <c r="B115" i="1"/>
  <c r="C115" i="1"/>
  <c r="E115" i="1"/>
  <c r="F115" i="1"/>
  <c r="G115" i="1"/>
  <c r="I115" i="1"/>
  <c r="J115" i="1"/>
  <c r="B116" i="1"/>
  <c r="D116" i="1"/>
  <c r="E116" i="1"/>
  <c r="F116" i="1"/>
  <c r="H116" i="1"/>
  <c r="I116" i="1"/>
  <c r="J116" i="1"/>
  <c r="C117" i="1"/>
  <c r="D117" i="1"/>
  <c r="E117" i="1"/>
  <c r="G117" i="1"/>
  <c r="H117" i="1"/>
  <c r="I117" i="1"/>
  <c r="B118" i="1"/>
  <c r="C118" i="1"/>
  <c r="D118" i="1"/>
  <c r="F118" i="1"/>
  <c r="G118" i="1"/>
  <c r="H118" i="1"/>
  <c r="J118" i="1"/>
  <c r="B119" i="1"/>
  <c r="C119" i="1"/>
  <c r="E119" i="1"/>
  <c r="F119" i="1"/>
  <c r="G119" i="1"/>
  <c r="I119" i="1"/>
  <c r="J119" i="1"/>
  <c r="B120" i="1"/>
  <c r="D120" i="1"/>
  <c r="E120" i="1"/>
  <c r="F120" i="1"/>
  <c r="H120" i="1"/>
  <c r="I120" i="1"/>
  <c r="J120" i="1"/>
  <c r="C121" i="1"/>
  <c r="D121" i="1"/>
  <c r="E121" i="1"/>
  <c r="G121" i="1"/>
  <c r="H121" i="1"/>
  <c r="I121" i="1"/>
  <c r="B122" i="1"/>
  <c r="C122" i="1"/>
  <c r="D122" i="1"/>
  <c r="F122" i="1"/>
  <c r="G122" i="1"/>
  <c r="H122" i="1"/>
  <c r="J122" i="1"/>
  <c r="B123" i="1"/>
  <c r="C123" i="1"/>
  <c r="E123" i="1"/>
  <c r="F123" i="1"/>
  <c r="G123" i="1"/>
  <c r="I123" i="1"/>
  <c r="J123" i="1"/>
  <c r="B124" i="1"/>
  <c r="D124" i="1"/>
  <c r="E124" i="1"/>
  <c r="F124" i="1"/>
  <c r="H124" i="1"/>
  <c r="I124" i="1"/>
  <c r="J124" i="1"/>
  <c r="C125" i="1"/>
  <c r="D125" i="1"/>
  <c r="E125" i="1"/>
  <c r="G125" i="1"/>
  <c r="H125" i="1"/>
  <c r="I125" i="1"/>
  <c r="B126" i="1"/>
  <c r="C126" i="1"/>
  <c r="D126" i="1"/>
  <c r="F126" i="1"/>
  <c r="G126" i="1"/>
  <c r="H126" i="1"/>
  <c r="J126" i="1"/>
  <c r="B127" i="1"/>
  <c r="C127" i="1"/>
  <c r="E127" i="1"/>
  <c r="F127" i="1"/>
  <c r="G127" i="1"/>
  <c r="I127" i="1"/>
  <c r="J127" i="1"/>
  <c r="B128" i="1"/>
  <c r="D128" i="1"/>
  <c r="E128" i="1"/>
  <c r="F128" i="1"/>
  <c r="H128" i="1"/>
  <c r="I128" i="1"/>
  <c r="J128" i="1"/>
  <c r="C129" i="1"/>
  <c r="D129" i="1"/>
  <c r="E129" i="1"/>
  <c r="G129" i="1"/>
  <c r="H129" i="1"/>
  <c r="I129" i="1"/>
  <c r="B130" i="1"/>
  <c r="C130" i="1"/>
  <c r="D130" i="1"/>
  <c r="F130" i="1"/>
  <c r="G130" i="1"/>
  <c r="H130" i="1"/>
  <c r="J130" i="1"/>
  <c r="B131" i="1"/>
  <c r="C131" i="1"/>
  <c r="E131" i="1"/>
  <c r="F131" i="1"/>
  <c r="G131" i="1"/>
  <c r="I131" i="1"/>
  <c r="J131" i="1"/>
  <c r="B47" i="2" l="1"/>
  <c r="J22" i="3"/>
  <c r="E22" i="3"/>
  <c r="J26" i="4"/>
  <c r="G26" i="4"/>
  <c r="K27" i="4"/>
  <c r="L27" i="4" s="1"/>
  <c r="K26" i="4"/>
  <c r="L26" i="4" s="1"/>
  <c r="G27" i="4"/>
  <c r="B43" i="2"/>
  <c r="B39" i="2"/>
  <c r="D39" i="1"/>
  <c r="B38" i="1"/>
  <c r="B37" i="1"/>
  <c r="B45" i="2"/>
  <c r="B41" i="2"/>
  <c r="B37" i="2"/>
  <c r="B33" i="2"/>
  <c r="B29" i="2"/>
  <c r="C26" i="2"/>
  <c r="B38" i="2"/>
  <c r="B40" i="2"/>
  <c r="B42" i="2"/>
  <c r="B44" i="2"/>
  <c r="D44" i="2" s="1"/>
  <c r="B46" i="2"/>
  <c r="E19" i="3"/>
  <c r="E24" i="3" s="1"/>
  <c r="E26" i="3" s="1"/>
  <c r="I19" i="3"/>
  <c r="J19" i="3" s="1"/>
  <c r="E20" i="3"/>
  <c r="I20" i="3"/>
  <c r="J20" i="3" s="1"/>
  <c r="H19" i="3"/>
  <c r="J23" i="4"/>
  <c r="F32" i="4"/>
  <c r="G23" i="4"/>
  <c r="K23" i="4"/>
  <c r="L23" i="4" s="1"/>
  <c r="J22" i="4"/>
  <c r="G22" i="4"/>
  <c r="J21" i="4"/>
  <c r="G21" i="4"/>
  <c r="E32" i="1"/>
  <c r="I32" i="1"/>
  <c r="D33" i="1"/>
  <c r="H33" i="1"/>
  <c r="C34" i="1"/>
  <c r="G34" i="1"/>
  <c r="B35" i="1"/>
  <c r="F35" i="1"/>
  <c r="J35" i="1"/>
  <c r="E36" i="1"/>
  <c r="I36" i="1"/>
  <c r="D37" i="1"/>
  <c r="H37" i="1"/>
  <c r="C38" i="1"/>
  <c r="G38" i="1"/>
  <c r="B39" i="1"/>
  <c r="F39" i="1"/>
  <c r="J39" i="1"/>
  <c r="E40" i="1"/>
  <c r="I40" i="1"/>
  <c r="D41" i="1"/>
  <c r="H41" i="1"/>
  <c r="C42" i="1"/>
  <c r="G42" i="1"/>
  <c r="B43" i="1"/>
  <c r="F43" i="1"/>
  <c r="J43" i="1"/>
  <c r="E44" i="1"/>
  <c r="I44" i="1"/>
  <c r="D45" i="1"/>
  <c r="H45" i="1"/>
  <c r="C46" i="1"/>
  <c r="G46" i="1"/>
  <c r="B47" i="1"/>
  <c r="F47" i="1"/>
  <c r="J47" i="1"/>
  <c r="B32" i="1"/>
  <c r="G32" i="1"/>
  <c r="E33" i="1"/>
  <c r="J33" i="1"/>
  <c r="B34" i="1"/>
  <c r="H34" i="1"/>
  <c r="E35" i="1"/>
  <c r="C36" i="1"/>
  <c r="H36" i="1"/>
  <c r="F37" i="1"/>
  <c r="D38" i="1"/>
  <c r="I38" i="1"/>
  <c r="G39" i="1"/>
  <c r="D40" i="1"/>
  <c r="J40" i="1"/>
  <c r="B41" i="1"/>
  <c r="G41" i="1"/>
  <c r="E42" i="1"/>
  <c r="J42" i="1"/>
  <c r="C43" i="1"/>
  <c r="H43" i="1"/>
  <c r="F44" i="1"/>
  <c r="C45" i="1"/>
  <c r="I45" i="1"/>
  <c r="F46" i="1"/>
  <c r="D47" i="1"/>
  <c r="I47" i="1"/>
  <c r="E48" i="1"/>
  <c r="I48" i="1"/>
  <c r="D49" i="1"/>
  <c r="H49" i="1"/>
  <c r="C50" i="1"/>
  <c r="G50" i="1"/>
  <c r="B51" i="1"/>
  <c r="F51" i="1"/>
  <c r="J51" i="1"/>
  <c r="E52" i="1"/>
  <c r="I52" i="1"/>
  <c r="D53" i="1"/>
  <c r="H53" i="1"/>
  <c r="C54" i="1"/>
  <c r="G54" i="1"/>
  <c r="B55" i="1"/>
  <c r="F55" i="1"/>
  <c r="J55" i="1"/>
  <c r="E56" i="1"/>
  <c r="I56" i="1"/>
  <c r="D57" i="1"/>
  <c r="H57" i="1"/>
  <c r="C58" i="1"/>
  <c r="G58" i="1"/>
  <c r="B59" i="1"/>
  <c r="F59" i="1"/>
  <c r="J59" i="1"/>
  <c r="E60" i="1"/>
  <c r="I60" i="1"/>
  <c r="D61" i="1"/>
  <c r="H61" i="1"/>
  <c r="C62" i="1"/>
  <c r="G62" i="1"/>
  <c r="B63" i="1"/>
  <c r="F63" i="1"/>
  <c r="J63" i="1"/>
  <c r="E64" i="1"/>
  <c r="I64" i="1"/>
  <c r="D65" i="1"/>
  <c r="H65" i="1"/>
  <c r="C66" i="1"/>
  <c r="G66" i="1"/>
  <c r="B67" i="1"/>
  <c r="F67" i="1"/>
  <c r="J67" i="1"/>
  <c r="E68" i="1"/>
  <c r="I68" i="1"/>
  <c r="D69" i="1"/>
  <c r="H69" i="1"/>
  <c r="C70" i="1"/>
  <c r="G70" i="1"/>
  <c r="B71" i="1"/>
  <c r="F71" i="1"/>
  <c r="J71" i="1"/>
  <c r="E72" i="1"/>
  <c r="I72" i="1"/>
  <c r="D73" i="1"/>
  <c r="H73" i="1"/>
  <c r="C74" i="1"/>
  <c r="G74" i="1"/>
  <c r="B75" i="1"/>
  <c r="F75" i="1"/>
  <c r="J75" i="1"/>
  <c r="E76" i="1"/>
  <c r="I76" i="1"/>
  <c r="D77" i="1"/>
  <c r="H77" i="1"/>
  <c r="C78" i="1"/>
  <c r="G78" i="1"/>
  <c r="B79" i="1"/>
  <c r="F79" i="1"/>
  <c r="J79" i="1"/>
  <c r="E80" i="1"/>
  <c r="I80" i="1"/>
  <c r="D81" i="1"/>
  <c r="H81" i="1"/>
  <c r="C82" i="1"/>
  <c r="G82" i="1"/>
  <c r="B83" i="1"/>
  <c r="F83" i="1"/>
  <c r="J83" i="1"/>
  <c r="E84" i="1"/>
  <c r="I84" i="1"/>
  <c r="G12" i="1"/>
  <c r="D32" i="1"/>
  <c r="F33" i="1"/>
  <c r="F34" i="1"/>
  <c r="H35" i="1"/>
  <c r="B36" i="1"/>
  <c r="J36" i="1"/>
  <c r="C37" i="1"/>
  <c r="J37" i="1"/>
  <c r="E38" i="1"/>
  <c r="E39" i="1"/>
  <c r="G40" i="1"/>
  <c r="I41" i="1"/>
  <c r="B42" i="1"/>
  <c r="I42" i="1"/>
  <c r="D43" i="1"/>
  <c r="D44" i="1"/>
  <c r="F45" i="1"/>
  <c r="H46" i="1"/>
  <c r="H47" i="1"/>
  <c r="B48" i="1"/>
  <c r="G48" i="1"/>
  <c r="E49" i="1"/>
  <c r="J49" i="1"/>
  <c r="B50" i="1"/>
  <c r="H50" i="1"/>
  <c r="E51" i="1"/>
  <c r="C52" i="1"/>
  <c r="H52" i="1"/>
  <c r="F53" i="1"/>
  <c r="D54" i="1"/>
  <c r="I54" i="1"/>
  <c r="G55" i="1"/>
  <c r="D56" i="1"/>
  <c r="J56" i="1"/>
  <c r="B57" i="1"/>
  <c r="G57" i="1"/>
  <c r="E58" i="1"/>
  <c r="J58" i="1"/>
  <c r="C59" i="1"/>
  <c r="H59" i="1"/>
  <c r="F60" i="1"/>
  <c r="C61" i="1"/>
  <c r="I61" i="1"/>
  <c r="F62" i="1"/>
  <c r="D63" i="1"/>
  <c r="I63" i="1"/>
  <c r="B64" i="1"/>
  <c r="G64" i="1"/>
  <c r="E65" i="1"/>
  <c r="J65" i="1"/>
  <c r="B66" i="1"/>
  <c r="H66" i="1"/>
  <c r="E67" i="1"/>
  <c r="C68" i="1"/>
  <c r="H68" i="1"/>
  <c r="F69" i="1"/>
  <c r="D70" i="1"/>
  <c r="I70" i="1"/>
  <c r="G71" i="1"/>
  <c r="D72" i="1"/>
  <c r="J72" i="1"/>
  <c r="B73" i="1"/>
  <c r="G73" i="1"/>
  <c r="E74" i="1"/>
  <c r="J74" i="1"/>
  <c r="C75" i="1"/>
  <c r="H75" i="1"/>
  <c r="F76" i="1"/>
  <c r="C77" i="1"/>
  <c r="I77" i="1"/>
  <c r="F78" i="1"/>
  <c r="D79" i="1"/>
  <c r="I79" i="1"/>
  <c r="B80" i="1"/>
  <c r="G80" i="1"/>
  <c r="E81" i="1"/>
  <c r="J81" i="1"/>
  <c r="B82" i="1"/>
  <c r="H82" i="1"/>
  <c r="E83" i="1"/>
  <c r="C84" i="1"/>
  <c r="H84" i="1"/>
  <c r="E85" i="1"/>
  <c r="I85" i="1"/>
  <c r="D86" i="1"/>
  <c r="H86" i="1"/>
  <c r="C87" i="1"/>
  <c r="G87" i="1"/>
  <c r="B88" i="1"/>
  <c r="F88" i="1"/>
  <c r="J88" i="1"/>
  <c r="E89" i="1"/>
  <c r="I89" i="1"/>
  <c r="D90" i="1"/>
  <c r="H90" i="1"/>
  <c r="C91" i="1"/>
  <c r="G91" i="1"/>
  <c r="B92" i="1"/>
  <c r="F92" i="1"/>
  <c r="J92" i="1"/>
  <c r="E93" i="1"/>
  <c r="I93" i="1"/>
  <c r="D94" i="1"/>
  <c r="H94" i="1"/>
  <c r="C95" i="1"/>
  <c r="G95" i="1"/>
  <c r="H32" i="1"/>
  <c r="B33" i="1"/>
  <c r="I33" i="1"/>
  <c r="D34" i="1"/>
  <c r="J34" i="1"/>
  <c r="D35" i="1"/>
  <c r="F36" i="1"/>
  <c r="G37" i="1"/>
  <c r="H38" i="1"/>
  <c r="C39" i="1"/>
  <c r="I39" i="1"/>
  <c r="C40" i="1"/>
  <c r="E41" i="1"/>
  <c r="F42" i="1"/>
  <c r="G43" i="1"/>
  <c r="B44" i="1"/>
  <c r="H44" i="1"/>
  <c r="B45" i="1"/>
  <c r="J45" i="1"/>
  <c r="D46" i="1"/>
  <c r="J46" i="1"/>
  <c r="E47" i="1"/>
  <c r="D48" i="1"/>
  <c r="J48" i="1"/>
  <c r="B49" i="1"/>
  <c r="G49" i="1"/>
  <c r="E50" i="1"/>
  <c r="J50" i="1"/>
  <c r="C51" i="1"/>
  <c r="H51" i="1"/>
  <c r="F52" i="1"/>
  <c r="C53" i="1"/>
  <c r="I53" i="1"/>
  <c r="F54" i="1"/>
  <c r="D55" i="1"/>
  <c r="I55" i="1"/>
  <c r="B56" i="1"/>
  <c r="G56" i="1"/>
  <c r="E57" i="1"/>
  <c r="J57" i="1"/>
  <c r="B58" i="1"/>
  <c r="H58" i="1"/>
  <c r="E59" i="1"/>
  <c r="C60" i="1"/>
  <c r="H60" i="1"/>
  <c r="F61" i="1"/>
  <c r="D62" i="1"/>
  <c r="I62" i="1"/>
  <c r="G63" i="1"/>
  <c r="D64" i="1"/>
  <c r="J64" i="1"/>
  <c r="B65" i="1"/>
  <c r="G65" i="1"/>
  <c r="E66" i="1"/>
  <c r="J66" i="1"/>
  <c r="C67" i="1"/>
  <c r="H67" i="1"/>
  <c r="F68" i="1"/>
  <c r="C69" i="1"/>
  <c r="I69" i="1"/>
  <c r="F70" i="1"/>
  <c r="D71" i="1"/>
  <c r="I71" i="1"/>
  <c r="B72" i="1"/>
  <c r="G72" i="1"/>
  <c r="E73" i="1"/>
  <c r="J73" i="1"/>
  <c r="B74" i="1"/>
  <c r="H74" i="1"/>
  <c r="E75" i="1"/>
  <c r="C76" i="1"/>
  <c r="H76" i="1"/>
  <c r="F77" i="1"/>
  <c r="D78" i="1"/>
  <c r="I78" i="1"/>
  <c r="G79" i="1"/>
  <c r="D80" i="1"/>
  <c r="J80" i="1"/>
  <c r="B81" i="1"/>
  <c r="G81" i="1"/>
  <c r="E82" i="1"/>
  <c r="J82" i="1"/>
  <c r="C83" i="1"/>
  <c r="H83" i="1"/>
  <c r="F84" i="1"/>
  <c r="C85" i="1"/>
  <c r="G85" i="1"/>
  <c r="B86" i="1"/>
  <c r="F86" i="1"/>
  <c r="J86" i="1"/>
  <c r="E87" i="1"/>
  <c r="I87" i="1"/>
  <c r="D88" i="1"/>
  <c r="H88" i="1"/>
  <c r="C89" i="1"/>
  <c r="G89" i="1"/>
  <c r="B90" i="1"/>
  <c r="F90" i="1"/>
  <c r="J90" i="1"/>
  <c r="E91" i="1"/>
  <c r="I91" i="1"/>
  <c r="D92" i="1"/>
  <c r="H92" i="1"/>
  <c r="C93" i="1"/>
  <c r="G93" i="1"/>
  <c r="B94" i="1"/>
  <c r="F94" i="1"/>
  <c r="J94" i="1"/>
  <c r="E95" i="1"/>
  <c r="I95" i="1"/>
  <c r="D96" i="1"/>
  <c r="H96" i="1"/>
  <c r="C97" i="1"/>
  <c r="H131" i="1"/>
  <c r="D131" i="1"/>
  <c r="I130" i="1"/>
  <c r="E130" i="1"/>
  <c r="J129" i="1"/>
  <c r="F129" i="1"/>
  <c r="B129" i="1"/>
  <c r="G128" i="1"/>
  <c r="C128" i="1"/>
  <c r="H127" i="1"/>
  <c r="D127" i="1"/>
  <c r="I126" i="1"/>
  <c r="E126" i="1"/>
  <c r="J125" i="1"/>
  <c r="F125" i="1"/>
  <c r="B125" i="1"/>
  <c r="G124" i="1"/>
  <c r="C124" i="1"/>
  <c r="H123" i="1"/>
  <c r="D123" i="1"/>
  <c r="I122" i="1"/>
  <c r="E122" i="1"/>
  <c r="J121" i="1"/>
  <c r="F121" i="1"/>
  <c r="B121" i="1"/>
  <c r="G120" i="1"/>
  <c r="C120" i="1"/>
  <c r="H119" i="1"/>
  <c r="D119" i="1"/>
  <c r="I118" i="1"/>
  <c r="E118" i="1"/>
  <c r="J117" i="1"/>
  <c r="F117" i="1"/>
  <c r="B117" i="1"/>
  <c r="G116" i="1"/>
  <c r="C116" i="1"/>
  <c r="H115" i="1"/>
  <c r="D115" i="1"/>
  <c r="I114" i="1"/>
  <c r="E114" i="1"/>
  <c r="J113" i="1"/>
  <c r="F113" i="1"/>
  <c r="B113" i="1"/>
  <c r="G112" i="1"/>
  <c r="C112" i="1"/>
  <c r="H111" i="1"/>
  <c r="D111" i="1"/>
  <c r="I110" i="1"/>
  <c r="E110" i="1"/>
  <c r="J109" i="1"/>
  <c r="F109" i="1"/>
  <c r="B109" i="1"/>
  <c r="G108" i="1"/>
  <c r="C108" i="1"/>
  <c r="H107" i="1"/>
  <c r="D107" i="1"/>
  <c r="I106" i="1"/>
  <c r="E106" i="1"/>
  <c r="J105" i="1"/>
  <c r="F105" i="1"/>
  <c r="B105" i="1"/>
  <c r="G104" i="1"/>
  <c r="C104" i="1"/>
  <c r="H103" i="1"/>
  <c r="D103" i="1"/>
  <c r="I102" i="1"/>
  <c r="E102" i="1"/>
  <c r="J101" i="1"/>
  <c r="F101" i="1"/>
  <c r="B101" i="1"/>
  <c r="G100" i="1"/>
  <c r="C100" i="1"/>
  <c r="H99" i="1"/>
  <c r="D99" i="1"/>
  <c r="I98" i="1"/>
  <c r="E98" i="1"/>
  <c r="J97" i="1"/>
  <c r="F97" i="1"/>
  <c r="I96" i="1"/>
  <c r="C96" i="1"/>
  <c r="D95" i="1"/>
  <c r="I94" i="1"/>
  <c r="F93" i="1"/>
  <c r="C92" i="1"/>
  <c r="H91" i="1"/>
  <c r="E90" i="1"/>
  <c r="J89" i="1"/>
  <c r="B89" i="1"/>
  <c r="G88" i="1"/>
  <c r="D87" i="1"/>
  <c r="I86" i="1"/>
  <c r="F85" i="1"/>
  <c r="J84" i="1"/>
  <c r="D82" i="1"/>
  <c r="F81" i="1"/>
  <c r="H80" i="1"/>
  <c r="B78" i="1"/>
  <c r="E77" i="1"/>
  <c r="G76" i="1"/>
  <c r="I75" i="1"/>
  <c r="C73" i="1"/>
  <c r="F72" i="1"/>
  <c r="H71" i="1"/>
  <c r="J70" i="1"/>
  <c r="B69" i="1"/>
  <c r="D68" i="1"/>
  <c r="G67" i="1"/>
  <c r="I66" i="1"/>
  <c r="C64" i="1"/>
  <c r="E63" i="1"/>
  <c r="H62" i="1"/>
  <c r="J61" i="1"/>
  <c r="B60" i="1"/>
  <c r="D59" i="1"/>
  <c r="F58" i="1"/>
  <c r="I57" i="1"/>
  <c r="C55" i="1"/>
  <c r="E54" i="1"/>
  <c r="G53" i="1"/>
  <c r="J52" i="1"/>
  <c r="D50" i="1"/>
  <c r="F49" i="1"/>
  <c r="H48" i="1"/>
  <c r="I46" i="1"/>
  <c r="G45" i="1"/>
  <c r="G44" i="1"/>
  <c r="E43" i="1"/>
  <c r="D42" i="1"/>
  <c r="C41" i="1"/>
  <c r="B40" i="1"/>
  <c r="I35" i="1"/>
  <c r="I34" i="1"/>
  <c r="G33" i="1"/>
  <c r="F32" i="1"/>
  <c r="G14" i="1"/>
  <c r="B36" i="2"/>
  <c r="D36" i="2" s="1"/>
  <c r="B32" i="2"/>
  <c r="D32" i="2" s="1"/>
  <c r="B28" i="2"/>
  <c r="D23" i="2"/>
  <c r="D24" i="2"/>
  <c r="E17" i="3"/>
  <c r="I17" i="3"/>
  <c r="J17" i="3" s="1"/>
  <c r="J24" i="3" s="1"/>
  <c r="J26" i="3" s="1"/>
  <c r="K26" i="3" s="1"/>
  <c r="E18" i="3"/>
  <c r="I18" i="3"/>
  <c r="J18" i="3" s="1"/>
  <c r="J30" i="4"/>
  <c r="G30" i="4"/>
  <c r="F33" i="4"/>
  <c r="K30" i="4"/>
  <c r="L30" i="4" s="1"/>
  <c r="G6" i="1"/>
  <c r="B34" i="2"/>
  <c r="B30" i="2"/>
  <c r="B35" i="2"/>
  <c r="D35" i="2" s="1"/>
  <c r="B31" i="2"/>
  <c r="D31" i="2" s="1"/>
  <c r="J28" i="4"/>
  <c r="K29" i="4"/>
  <c r="L29" i="4" s="1"/>
  <c r="G28" i="4"/>
  <c r="Q25" i="4"/>
  <c r="R26" i="4" s="1"/>
  <c r="Q26" i="4" s="1"/>
  <c r="R27" i="4" s="1"/>
  <c r="Q27" i="4" s="1"/>
  <c r="R28" i="4" s="1"/>
  <c r="Q20" i="4"/>
  <c r="R21" i="4" s="1"/>
  <c r="Q21" i="4" s="1"/>
  <c r="R22" i="4" s="1"/>
  <c r="J18" i="4"/>
  <c r="G18" i="4"/>
  <c r="K20" i="4"/>
  <c r="L20" i="4" s="1"/>
  <c r="D34" i="2" l="1"/>
  <c r="D28" i="2"/>
  <c r="D30" i="2"/>
  <c r="K114" i="1"/>
  <c r="D40" i="2"/>
  <c r="D33" i="2"/>
  <c r="L99" i="1"/>
  <c r="L106" i="1"/>
  <c r="K108" i="1"/>
  <c r="L115" i="1"/>
  <c r="K122" i="1"/>
  <c r="L124" i="1"/>
  <c r="K131" i="1"/>
  <c r="D47" i="2"/>
  <c r="K102" i="1"/>
  <c r="K118" i="1"/>
  <c r="L96" i="1"/>
  <c r="L76" i="1"/>
  <c r="K54" i="1"/>
  <c r="K68" i="1"/>
  <c r="L87" i="1"/>
  <c r="L104" i="1"/>
  <c r="L111" i="1"/>
  <c r="L120" i="1"/>
  <c r="L127" i="1"/>
  <c r="K52" i="1"/>
  <c r="K95" i="1"/>
  <c r="K93" i="1"/>
  <c r="L84" i="1"/>
  <c r="K70" i="1"/>
  <c r="K53" i="1"/>
  <c r="K46" i="1"/>
  <c r="K98" i="1"/>
  <c r="K100" i="1"/>
  <c r="K107" i="1"/>
  <c r="L114" i="1"/>
  <c r="K116" i="1"/>
  <c r="K123" i="1"/>
  <c r="K130" i="1"/>
  <c r="L100" i="1"/>
  <c r="K103" i="1"/>
  <c r="L110" i="1"/>
  <c r="L112" i="1"/>
  <c r="K119" i="1"/>
  <c r="K128" i="1"/>
  <c r="K61" i="1"/>
  <c r="K62" i="1"/>
  <c r="L53" i="1"/>
  <c r="D46" i="2"/>
  <c r="D38" i="2"/>
  <c r="D37" i="2"/>
  <c r="K87" i="1"/>
  <c r="L52" i="1"/>
  <c r="D43" i="2"/>
  <c r="L116" i="1"/>
  <c r="K77" i="1"/>
  <c r="K111" i="1"/>
  <c r="K120" i="1"/>
  <c r="L68" i="1"/>
  <c r="L61" i="1"/>
  <c r="L70" i="1"/>
  <c r="L54" i="1"/>
  <c r="L119" i="1"/>
  <c r="Q22" i="4"/>
  <c r="R23" i="4" s="1"/>
  <c r="Q23" i="4" s="1"/>
  <c r="K40" i="1"/>
  <c r="L40" i="1"/>
  <c r="L117" i="1"/>
  <c r="K117" i="1"/>
  <c r="L81" i="1"/>
  <c r="K81" i="1"/>
  <c r="L88" i="1"/>
  <c r="K88" i="1"/>
  <c r="K42" i="1"/>
  <c r="L42" i="1"/>
  <c r="L36" i="1"/>
  <c r="K36" i="1"/>
  <c r="K75" i="1"/>
  <c r="L75" i="1"/>
  <c r="L41" i="1"/>
  <c r="K41" i="1"/>
  <c r="L37" i="1"/>
  <c r="K37" i="1"/>
  <c r="K96" i="1"/>
  <c r="K124" i="1"/>
  <c r="L108" i="1"/>
  <c r="K60" i="1"/>
  <c r="L60" i="1"/>
  <c r="K78" i="1"/>
  <c r="L78" i="1"/>
  <c r="K105" i="1"/>
  <c r="L105" i="1"/>
  <c r="L126" i="1"/>
  <c r="K126" i="1"/>
  <c r="L94" i="1"/>
  <c r="K94" i="1"/>
  <c r="L85" i="1"/>
  <c r="L33" i="1"/>
  <c r="K33" i="1"/>
  <c r="K50" i="1"/>
  <c r="L50" i="1"/>
  <c r="L48" i="1"/>
  <c r="K48" i="1"/>
  <c r="L55" i="1"/>
  <c r="K55" i="1"/>
  <c r="K35" i="1"/>
  <c r="L35" i="1"/>
  <c r="K32" i="4"/>
  <c r="L32" i="4" s="1"/>
  <c r="L35" i="4" s="1"/>
  <c r="L37" i="4" s="1"/>
  <c r="G32" i="4"/>
  <c r="K38" i="1"/>
  <c r="L38" i="1"/>
  <c r="K84" i="1"/>
  <c r="K85" i="1"/>
  <c r="K104" i="1"/>
  <c r="L128" i="1"/>
  <c r="K115" i="1"/>
  <c r="G35" i="4"/>
  <c r="Q28" i="4"/>
  <c r="R29" i="4" s="1"/>
  <c r="G33" i="4"/>
  <c r="G15" i="4" s="1"/>
  <c r="F12" i="4" s="1"/>
  <c r="K33" i="4"/>
  <c r="L33" i="4" s="1"/>
  <c r="E24" i="2"/>
  <c r="E23" i="2"/>
  <c r="K89" i="1"/>
  <c r="L89" i="1"/>
  <c r="L109" i="1"/>
  <c r="K109" i="1"/>
  <c r="K125" i="1"/>
  <c r="L125" i="1"/>
  <c r="L97" i="1"/>
  <c r="L90" i="1"/>
  <c r="K90" i="1"/>
  <c r="K58" i="1"/>
  <c r="L58" i="1"/>
  <c r="L56" i="1"/>
  <c r="K56" i="1"/>
  <c r="L49" i="1"/>
  <c r="K49" i="1"/>
  <c r="K66" i="1"/>
  <c r="L66" i="1"/>
  <c r="L64" i="1"/>
  <c r="K64" i="1"/>
  <c r="L57" i="1"/>
  <c r="K57" i="1"/>
  <c r="K83" i="1"/>
  <c r="L83" i="1"/>
  <c r="K67" i="1"/>
  <c r="L67" i="1"/>
  <c r="K51" i="1"/>
  <c r="L51" i="1"/>
  <c r="L47" i="1"/>
  <c r="K47" i="1"/>
  <c r="D41" i="2"/>
  <c r="L46" i="1"/>
  <c r="L62" i="1"/>
  <c r="L95" i="1"/>
  <c r="L98" i="1"/>
  <c r="K110" i="1"/>
  <c r="K112" i="1"/>
  <c r="L131" i="1"/>
  <c r="K106" i="1"/>
  <c r="L123" i="1"/>
  <c r="L130" i="1"/>
  <c r="L122" i="1"/>
  <c r="K101" i="1"/>
  <c r="L101" i="1"/>
  <c r="K59" i="1"/>
  <c r="L59" i="1"/>
  <c r="L39" i="1"/>
  <c r="K39" i="1"/>
  <c r="K76" i="1"/>
  <c r="L77" i="1"/>
  <c r="K99" i="1"/>
  <c r="L69" i="1"/>
  <c r="K69" i="1"/>
  <c r="K121" i="1"/>
  <c r="L121" i="1"/>
  <c r="L45" i="1"/>
  <c r="K45" i="1"/>
  <c r="L91" i="1"/>
  <c r="L71" i="1"/>
  <c r="K71" i="1"/>
  <c r="L11" i="2"/>
  <c r="L15" i="2"/>
  <c r="L19" i="2"/>
  <c r="L26" i="2"/>
  <c r="L9" i="2"/>
  <c r="L13" i="2"/>
  <c r="L17" i="2"/>
  <c r="L21" i="2"/>
  <c r="L23" i="2"/>
  <c r="L25" i="2"/>
  <c r="L12" i="2"/>
  <c r="L20" i="2"/>
  <c r="L24" i="2"/>
  <c r="L27" i="2"/>
  <c r="L28" i="2"/>
  <c r="L29" i="2"/>
  <c r="L30" i="2"/>
  <c r="L31" i="2"/>
  <c r="L32" i="2"/>
  <c r="L33" i="2"/>
  <c r="L34" i="2"/>
  <c r="L35" i="2"/>
  <c r="L36" i="2"/>
  <c r="L8" i="2"/>
  <c r="L14" i="2"/>
  <c r="L22" i="2"/>
  <c r="L16" i="2"/>
  <c r="L10" i="2"/>
  <c r="L18" i="2"/>
  <c r="L102" i="1"/>
  <c r="K113" i="1"/>
  <c r="L113" i="1"/>
  <c r="L118" i="1"/>
  <c r="K127" i="1"/>
  <c r="K129" i="1"/>
  <c r="L129" i="1"/>
  <c r="L93" i="1"/>
  <c r="L86" i="1"/>
  <c r="K86" i="1"/>
  <c r="K74" i="1"/>
  <c r="L74" i="1"/>
  <c r="L72" i="1"/>
  <c r="K72" i="1"/>
  <c r="L65" i="1"/>
  <c r="K65" i="1"/>
  <c r="K44" i="1"/>
  <c r="L44" i="1"/>
  <c r="L92" i="1"/>
  <c r="K92" i="1"/>
  <c r="K82" i="1"/>
  <c r="L82" i="1"/>
  <c r="L80" i="1"/>
  <c r="K80" i="1"/>
  <c r="L73" i="1"/>
  <c r="K73" i="1"/>
  <c r="L79" i="1"/>
  <c r="K79" i="1"/>
  <c r="L63" i="1"/>
  <c r="K63" i="1"/>
  <c r="K34" i="1"/>
  <c r="L34" i="1"/>
  <c r="L32" i="1"/>
  <c r="K32" i="1"/>
  <c r="K43" i="1"/>
  <c r="L43" i="1"/>
  <c r="K91" i="1"/>
  <c r="D42" i="2"/>
  <c r="D29" i="2"/>
  <c r="D45" i="2"/>
  <c r="L103" i="1"/>
  <c r="K97" i="1"/>
  <c r="D39" i="2"/>
  <c r="G36" i="4"/>
  <c r="L107" i="1"/>
  <c r="K32" i="2" l="1"/>
  <c r="M27" i="2"/>
  <c r="N43" i="1"/>
  <c r="M79" i="1"/>
  <c r="M80" i="1"/>
  <c r="M10" i="2"/>
  <c r="M11" i="2"/>
  <c r="M35" i="2"/>
  <c r="M23" i="2"/>
  <c r="M107" i="1"/>
  <c r="M19" i="2"/>
  <c r="M31" i="2"/>
  <c r="K22" i="2"/>
  <c r="M12" i="2"/>
  <c r="K28" i="2"/>
  <c r="K16" i="2"/>
  <c r="N34" i="1"/>
  <c r="K21" i="2"/>
  <c r="M13" i="2"/>
  <c r="K36" i="2"/>
  <c r="M22" i="2"/>
  <c r="M92" i="1"/>
  <c r="N74" i="1"/>
  <c r="N118" i="1"/>
  <c r="N121" i="1"/>
  <c r="M99" i="1"/>
  <c r="M101" i="1"/>
  <c r="M106" i="1"/>
  <c r="M51" i="1"/>
  <c r="M83" i="1"/>
  <c r="N64" i="1"/>
  <c r="N49" i="1"/>
  <c r="M58" i="1"/>
  <c r="N125" i="1"/>
  <c r="M97" i="1"/>
  <c r="M32" i="1"/>
  <c r="M63" i="1"/>
  <c r="M73" i="1"/>
  <c r="N82" i="1"/>
  <c r="N44" i="1"/>
  <c r="M72" i="1"/>
  <c r="M86" i="1"/>
  <c r="M129" i="1"/>
  <c r="M113" i="1"/>
  <c r="K17" i="2"/>
  <c r="K25" i="2"/>
  <c r="K23" i="2"/>
  <c r="M15" i="2"/>
  <c r="M25" i="2"/>
  <c r="K11" i="2"/>
  <c r="M33" i="2"/>
  <c r="M29" i="2"/>
  <c r="M24" i="2"/>
  <c r="M20" i="2"/>
  <c r="K14" i="2"/>
  <c r="K34" i="2"/>
  <c r="K30" i="2"/>
  <c r="M14" i="2"/>
  <c r="K8" i="2"/>
  <c r="M45" i="1"/>
  <c r="M119" i="1"/>
  <c r="N69" i="1"/>
  <c r="N77" i="1"/>
  <c r="N59" i="1"/>
  <c r="M122" i="1"/>
  <c r="N130" i="1"/>
  <c r="M112" i="1"/>
  <c r="N62" i="1"/>
  <c r="N47" i="1"/>
  <c r="M67" i="1"/>
  <c r="N57" i="1"/>
  <c r="M66" i="1"/>
  <c r="N56" i="1"/>
  <c r="N90" i="1"/>
  <c r="M109" i="1"/>
  <c r="M89" i="1"/>
  <c r="M114" i="1"/>
  <c r="M84" i="1"/>
  <c r="M55" i="1"/>
  <c r="N50" i="1"/>
  <c r="N85" i="1"/>
  <c r="N126" i="1"/>
  <c r="M78" i="1"/>
  <c r="N100" i="1"/>
  <c r="M37" i="1"/>
  <c r="N75" i="1"/>
  <c r="N42" i="1"/>
  <c r="M81" i="1"/>
  <c r="N106" i="1"/>
  <c r="N52" i="1"/>
  <c r="N114" i="1"/>
  <c r="M61" i="1"/>
  <c r="M53" i="1"/>
  <c r="M95" i="1"/>
  <c r="N127" i="1"/>
  <c r="N115" i="1"/>
  <c r="M102" i="1"/>
  <c r="M54" i="1"/>
  <c r="N61" i="1"/>
  <c r="N107" i="1"/>
  <c r="N103" i="1"/>
  <c r="M91" i="1"/>
  <c r="N32" i="1"/>
  <c r="N63" i="1"/>
  <c r="N73" i="1"/>
  <c r="M82" i="1"/>
  <c r="M44" i="1"/>
  <c r="N72" i="1"/>
  <c r="N86" i="1"/>
  <c r="M127" i="1"/>
  <c r="N102" i="1"/>
  <c r="M17" i="2"/>
  <c r="K19" i="2"/>
  <c r="M36" i="2"/>
  <c r="M32" i="2"/>
  <c r="M28" i="2"/>
  <c r="K18" i="2"/>
  <c r="M8" i="2"/>
  <c r="K33" i="2"/>
  <c r="K29" i="2"/>
  <c r="K24" i="2"/>
  <c r="M18" i="2"/>
  <c r="K12" i="2"/>
  <c r="M71" i="1"/>
  <c r="N45" i="1"/>
  <c r="N110" i="1"/>
  <c r="Q29" i="4"/>
  <c r="R30" i="4" s="1"/>
  <c r="Q30" i="4" s="1"/>
  <c r="M76" i="1"/>
  <c r="M59" i="1"/>
  <c r="N101" i="1"/>
  <c r="N123" i="1"/>
  <c r="M110" i="1"/>
  <c r="N46" i="1"/>
  <c r="N51" i="1"/>
  <c r="N83" i="1"/>
  <c r="M64" i="1"/>
  <c r="M49" i="1"/>
  <c r="N58" i="1"/>
  <c r="N97" i="1"/>
  <c r="N109" i="1"/>
  <c r="M115" i="1"/>
  <c r="N128" i="1"/>
  <c r="N38" i="1"/>
  <c r="N55" i="1"/>
  <c r="M50" i="1"/>
  <c r="M94" i="1"/>
  <c r="N105" i="1"/>
  <c r="N60" i="1"/>
  <c r="M124" i="1"/>
  <c r="N37" i="1"/>
  <c r="M75" i="1"/>
  <c r="M42" i="1"/>
  <c r="N81" i="1"/>
  <c r="N40" i="1"/>
  <c r="M87" i="1"/>
  <c r="M98" i="1"/>
  <c r="M128" i="1"/>
  <c r="M70" i="1"/>
  <c r="M52" i="1"/>
  <c r="N124" i="1"/>
  <c r="N111" i="1"/>
  <c r="N99" i="1"/>
  <c r="N68" i="1"/>
  <c r="M65" i="1"/>
  <c r="N93" i="1"/>
  <c r="N71" i="1"/>
  <c r="M103" i="1"/>
  <c r="M39" i="1"/>
  <c r="N84" i="1"/>
  <c r="N98" i="1"/>
  <c r="M116" i="1"/>
  <c r="M104" i="1"/>
  <c r="M38" i="1"/>
  <c r="N35" i="1"/>
  <c r="M48" i="1"/>
  <c r="M33" i="1"/>
  <c r="N94" i="1"/>
  <c r="M105" i="1"/>
  <c r="M60" i="1"/>
  <c r="N119" i="1"/>
  <c r="M41" i="1"/>
  <c r="M36" i="1"/>
  <c r="M88" i="1"/>
  <c r="M117" i="1"/>
  <c r="M40" i="1"/>
  <c r="M130" i="1"/>
  <c r="N53" i="1"/>
  <c r="N112" i="1"/>
  <c r="M77" i="1"/>
  <c r="N96" i="1"/>
  <c r="N120" i="1"/>
  <c r="M108" i="1"/>
  <c r="N87" i="1"/>
  <c r="N54" i="1"/>
  <c r="M120" i="1"/>
  <c r="M43" i="1"/>
  <c r="M34" i="1"/>
  <c r="N79" i="1"/>
  <c r="N80" i="1"/>
  <c r="N92" i="1"/>
  <c r="N65" i="1"/>
  <c r="M74" i="1"/>
  <c r="N129" i="1"/>
  <c r="N113" i="1"/>
  <c r="K15" i="2"/>
  <c r="M26" i="2"/>
  <c r="K13" i="2"/>
  <c r="K9" i="2"/>
  <c r="M9" i="2"/>
  <c r="K26" i="2"/>
  <c r="M21" i="2"/>
  <c r="M34" i="2"/>
  <c r="M30" i="2"/>
  <c r="M16" i="2"/>
  <c r="K10" i="2"/>
  <c r="K35" i="2"/>
  <c r="K31" i="2"/>
  <c r="K27" i="2"/>
  <c r="K20" i="2"/>
  <c r="N91" i="1"/>
  <c r="M121" i="1"/>
  <c r="M69" i="1"/>
  <c r="N116" i="1"/>
  <c r="N39" i="1"/>
  <c r="N76" i="1"/>
  <c r="N122" i="1"/>
  <c r="N131" i="1"/>
  <c r="N95" i="1"/>
  <c r="M47" i="1"/>
  <c r="N67" i="1"/>
  <c r="M57" i="1"/>
  <c r="N66" i="1"/>
  <c r="M56" i="1"/>
  <c r="M90" i="1"/>
  <c r="M125" i="1"/>
  <c r="N89" i="1"/>
  <c r="M100" i="1"/>
  <c r="M85" i="1"/>
  <c r="M35" i="1"/>
  <c r="N48" i="1"/>
  <c r="N33" i="1"/>
  <c r="M126" i="1"/>
  <c r="N78" i="1"/>
  <c r="N108" i="1"/>
  <c r="M96" i="1"/>
  <c r="N41" i="1"/>
  <c r="N36" i="1"/>
  <c r="N88" i="1"/>
  <c r="N117" i="1"/>
  <c r="M123" i="1"/>
  <c r="M62" i="1"/>
  <c r="M46" i="1"/>
  <c r="M93" i="1"/>
  <c r="M131" i="1"/>
  <c r="M118" i="1"/>
  <c r="N104" i="1"/>
  <c r="M68" i="1"/>
  <c r="N70" i="1"/>
  <c r="M111" i="1"/>
</calcChain>
</file>

<file path=xl/sharedStrings.xml><?xml version="1.0" encoding="utf-8"?>
<sst xmlns="http://schemas.openxmlformats.org/spreadsheetml/2006/main" count="136" uniqueCount="88">
  <si>
    <t>Stdev CDF</t>
  </si>
  <si>
    <t>Mean CDF</t>
  </si>
  <si>
    <t>Stdev</t>
  </si>
  <si>
    <t>Mean</t>
  </si>
  <si>
    <t>Random data</t>
  </si>
  <si>
    <t>LCL</t>
  </si>
  <si>
    <t>Best Est</t>
  </si>
  <si>
    <t>UCL</t>
  </si>
  <si>
    <t>Value</t>
  </si>
  <si>
    <t>Percentile</t>
  </si>
  <si>
    <t>Name</t>
  </si>
  <si>
    <t>Standard Deviation</t>
  </si>
  <si>
    <t>Data</t>
  </si>
  <si>
    <t>count</t>
  </si>
  <si>
    <t>CL</t>
  </si>
  <si>
    <t>For the data sample below, determine the 95% confidence limits on the 2-sigma value of the distribution.  This will require finding mu, sigma, and uncertainties in each.</t>
  </si>
  <si>
    <t>Normal distribution parameters and uncertainties</t>
  </si>
  <si>
    <t>Probit</t>
  </si>
  <si>
    <t>Rank</t>
  </si>
  <si>
    <t>stdev</t>
  </si>
  <si>
    <t>mean</t>
  </si>
  <si>
    <t>delta</t>
  </si>
  <si>
    <t>fit</t>
  </si>
  <si>
    <t>theory</t>
  </si>
  <si>
    <t>CDF</t>
  </si>
  <si>
    <t>UCL x</t>
  </si>
  <si>
    <t>fit x</t>
  </si>
  <si>
    <t>LCL x</t>
  </si>
  <si>
    <t>calc x</t>
  </si>
  <si>
    <t>probit</t>
  </si>
  <si>
    <t>Press F9 to see a new random data set generated, and model parameters extracted, and the resulting model plotted (blue) with uncertainties (red).  Compare to the population model (black).</t>
  </si>
  <si>
    <t>Demo of uncertainty calculations for normal distribution</t>
  </si>
  <si>
    <t>p-value</t>
  </si>
  <si>
    <t>LR p-value</t>
  </si>
  <si>
    <t>dof</t>
  </si>
  <si>
    <t>best L</t>
  </si>
  <si>
    <t>chi-sq</t>
  </si>
  <si>
    <t>Ltotal</t>
  </si>
  <si>
    <t>survivors</t>
  </si>
  <si>
    <t>chi-sq stat</t>
  </si>
  <si>
    <t>pred fails</t>
  </si>
  <si>
    <t>Model</t>
  </si>
  <si>
    <t>data F</t>
  </si>
  <si>
    <t>L</t>
  </si>
  <si>
    <t>model F</t>
  </si>
  <si>
    <t>fails</t>
  </si>
  <si>
    <t>time</t>
  </si>
  <si>
    <t>Goodness of fit test</t>
  </si>
  <si>
    <t>Weibits</t>
  </si>
  <si>
    <t>SS</t>
  </si>
  <si>
    <t>lifetime</t>
  </si>
  <si>
    <t>FOM pfail</t>
  </si>
  <si>
    <t>shape</t>
  </si>
  <si>
    <t>FOM time</t>
  </si>
  <si>
    <t>Worst case</t>
  </si>
  <si>
    <t>Best</t>
  </si>
  <si>
    <t>Fit a Weilbull model to the given readout data.  Include best estimates and UCL/LCL for both the shape and lifetime parameters, and include a goodness-of-fit test.</t>
  </si>
  <si>
    <t>MLE for a Weibull distribution</t>
  </si>
  <si>
    <t>leg2</t>
  </si>
  <si>
    <t>leg1</t>
  </si>
  <si>
    <t>Ea</t>
  </si>
  <si>
    <t>sigma</t>
  </si>
  <si>
    <t>mu</t>
  </si>
  <si>
    <t>run</t>
  </si>
  <si>
    <t>Monte Carlo sim:</t>
  </si>
  <si>
    <t>synth fails</t>
  </si>
  <si>
    <t>cum fails</t>
  </si>
  <si>
    <t>synth F</t>
  </si>
  <si>
    <t>synth time</t>
  </si>
  <si>
    <t>given fails</t>
  </si>
  <si>
    <t>time_eff</t>
  </si>
  <si>
    <t>time_clock</t>
  </si>
  <si>
    <t>T</t>
  </si>
  <si>
    <t>sum</t>
  </si>
  <si>
    <t>Probits</t>
  </si>
  <si>
    <t>leg 2</t>
  </si>
  <si>
    <t>leg 1</t>
  </si>
  <si>
    <t>L (separate)</t>
  </si>
  <si>
    <t>L (together)</t>
  </si>
  <si>
    <t>LR test of using an acceleration:</t>
  </si>
  <si>
    <t>Tref</t>
  </si>
  <si>
    <t>Random Fails Synthesizer</t>
  </si>
  <si>
    <t>FOM t_eff</t>
  </si>
  <si>
    <t>FOM  T</t>
  </si>
  <si>
    <t>c) Do ~10 Monte Carlo iterations with synthesized data, recording mu, sigma, Ea, and the FOM pfail, and make scatter plots to look for correlations.</t>
  </si>
  <si>
    <t>b) Do a likelihood ratio (LR) test comparing 2 lognormal models with no Ea to 1 lognormal model with Ea.  Is an acceleration model justified?</t>
  </si>
  <si>
    <t>a) Use MLE to find mu, sigma, and Ea for a lognormal / Arrhenius fit to this data.  Find 90% confidence limits on the parameters.  Do a chi-square goodness-of-fit test.</t>
  </si>
  <si>
    <t>Lognormal MLE fit with temperature 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</si>
</sst>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1" fillId="3" borderId="1" applyNumberFormat="0" applyFont="0" applyAlignment="0" applyProtection="0"/>
    <xf numFmtId="0" fontId="1" fillId="0" borderId="1" applyNumberFormat="0" applyFont="0" applyAlignment="0" applyProtection="0"/>
    <xf numFmtId="9" fontId="1" fillId="4" borderId="1" applyNumberFormat="0" applyFont="0" applyAlignment="0" applyProtection="0"/>
  </cellStyleXfs>
  <cellXfs count="31">
    <xf numFmtId="0" fontId="0" fillId="0" borderId="0" xfId="0"/>
    <xf numFmtId="0" fontId="0" fillId="2" borderId="1" xfId="1" applyFont="1"/>
    <xf numFmtId="0" fontId="0" fillId="2" borderId="1" xfId="1" applyFont="1" applyAlignment="1">
      <alignment horizontal="center"/>
    </xf>
    <xf numFmtId="0" fontId="0" fillId="3" borderId="1" xfId="2" applyFont="1"/>
    <xf numFmtId="9" fontId="0" fillId="0" borderId="1" xfId="3" applyNumberFormat="1" applyFont="1"/>
    <xf numFmtId="0" fontId="0" fillId="2" borderId="1" xfId="1" applyFont="1"/>
    <xf numFmtId="0" fontId="2" fillId="2" borderId="1" xfId="1" applyFont="1"/>
    <xf numFmtId="0" fontId="0" fillId="0" borderId="0" xfId="0" applyAlignment="1"/>
    <xf numFmtId="0" fontId="0" fillId="0" borderId="1" xfId="3" applyFont="1"/>
    <xf numFmtId="0" fontId="2" fillId="2" borderId="1" xfId="1" applyFont="1" applyAlignment="1">
      <alignment horizontal="right"/>
    </xf>
    <xf numFmtId="9" fontId="2" fillId="4" borderId="1" xfId="4" applyNumberFormat="1" applyFont="1"/>
    <xf numFmtId="0" fontId="3" fillId="0" borderId="0" xfId="0" applyFont="1"/>
    <xf numFmtId="0" fontId="2" fillId="4" borderId="1" xfId="4" applyNumberFormat="1" applyFo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3" borderId="2" xfId="2" applyFont="1" applyBorder="1"/>
    <xf numFmtId="0" fontId="2" fillId="2" borderId="1" xfId="1" applyFont="1" applyAlignment="1"/>
    <xf numFmtId="0" fontId="0" fillId="2" borderId="1" xfId="1" applyFont="1" applyAlignment="1"/>
    <xf numFmtId="0" fontId="2" fillId="2" borderId="1" xfId="1" applyFont="1" applyAlignment="1">
      <alignment horizontal="center"/>
    </xf>
    <xf numFmtId="0" fontId="0" fillId="2" borderId="1" xfId="1" applyFont="1" applyAlignment="1">
      <alignment horizontal="center"/>
    </xf>
    <xf numFmtId="0" fontId="2" fillId="2" borderId="1" xfId="1" applyFont="1" applyAlignment="1">
      <alignment horizontal="center"/>
    </xf>
    <xf numFmtId="0" fontId="2" fillId="5" borderId="1" xfId="4" applyNumberFormat="1" applyFont="1" applyFill="1"/>
    <xf numFmtId="0" fontId="0" fillId="0" borderId="0" xfId="0" applyFill="1"/>
    <xf numFmtId="0" fontId="0" fillId="2" borderId="1" xfId="1" applyFont="1" applyAlignment="1">
      <alignment horizontal="left"/>
    </xf>
    <xf numFmtId="0" fontId="0" fillId="4" borderId="1" xfId="4" applyNumberFormat="1" applyFont="1"/>
    <xf numFmtId="0" fontId="0" fillId="5" borderId="1" xfId="4" applyNumberFormat="1" applyFont="1" applyFill="1"/>
    <xf numFmtId="0" fontId="2" fillId="0" borderId="0" xfId="0" applyFont="1"/>
  </cellXfs>
  <cellStyles count="5">
    <cellStyle name="J - Highlight" xfId="3"/>
    <cellStyle name="J - Input" xfId="4"/>
    <cellStyle name="J - Label" xfId="1"/>
    <cellStyle name="J - Output" xfId="2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9.1a'!$K$32:$K$131</c:f>
              <c:numCache>
                <c:formatCode>General</c:formatCode>
                <c:ptCount val="100"/>
                <c:pt idx="0">
                  <c:v>2.0973154802925009</c:v>
                </c:pt>
                <c:pt idx="1">
                  <c:v>2.1490091316605775</c:v>
                </c:pt>
                <c:pt idx="2">
                  <c:v>2.1881470422419547</c:v>
                </c:pt>
                <c:pt idx="3">
                  <c:v>2.4530189503567126</c:v>
                </c:pt>
                <c:pt idx="4">
                  <c:v>2.0319665271088119</c:v>
                </c:pt>
                <c:pt idx="5">
                  <c:v>2.1671901918692589</c:v>
                </c:pt>
                <c:pt idx="6">
                  <c:v>2.1090438421244571</c:v>
                </c:pt>
                <c:pt idx="7">
                  <c:v>2.0857329377380491</c:v>
                </c:pt>
                <c:pt idx="8">
                  <c:v>1.9346779858645651</c:v>
                </c:pt>
                <c:pt idx="9">
                  <c:v>1.8932231644507975</c:v>
                </c:pt>
                <c:pt idx="10">
                  <c:v>2.2534402981490382</c:v>
                </c:pt>
                <c:pt idx="11">
                  <c:v>1.8493786692355405</c:v>
                </c:pt>
                <c:pt idx="12">
                  <c:v>2.0023397721647438</c:v>
                </c:pt>
                <c:pt idx="13">
                  <c:v>2.0656599534807438</c:v>
                </c:pt>
                <c:pt idx="14">
                  <c:v>2.2150671516681948</c:v>
                </c:pt>
                <c:pt idx="15">
                  <c:v>1.889884084297683</c:v>
                </c:pt>
                <c:pt idx="16">
                  <c:v>2.1575928022282316</c:v>
                </c:pt>
                <c:pt idx="17">
                  <c:v>2.2571369083388997</c:v>
                </c:pt>
                <c:pt idx="18">
                  <c:v>2.1764803176278376</c:v>
                </c:pt>
                <c:pt idx="19">
                  <c:v>2.2577676387492209</c:v>
                </c:pt>
                <c:pt idx="20">
                  <c:v>1.930018760234943</c:v>
                </c:pt>
                <c:pt idx="21">
                  <c:v>1.9192067630127694</c:v>
                </c:pt>
                <c:pt idx="22">
                  <c:v>2.1396416220205912</c:v>
                </c:pt>
                <c:pt idx="23">
                  <c:v>2.0138334714538302</c:v>
                </c:pt>
                <c:pt idx="24">
                  <c:v>2.1281457149338165</c:v>
                </c:pt>
                <c:pt idx="25">
                  <c:v>2.0238447581754238</c:v>
                </c:pt>
                <c:pt idx="26">
                  <c:v>2.1899916968723003</c:v>
                </c:pt>
                <c:pt idx="27">
                  <c:v>2.1986429729467623</c:v>
                </c:pt>
                <c:pt idx="28">
                  <c:v>2.0231084874785878</c:v>
                </c:pt>
                <c:pt idx="29">
                  <c:v>2.1338414250521756</c:v>
                </c:pt>
                <c:pt idx="30">
                  <c:v>2.1201003678720709</c:v>
                </c:pt>
                <c:pt idx="31">
                  <c:v>1.9329716102911978</c:v>
                </c:pt>
                <c:pt idx="32">
                  <c:v>2.2298382388949571</c:v>
                </c:pt>
                <c:pt idx="33">
                  <c:v>2.0246179290542838</c:v>
                </c:pt>
                <c:pt idx="34">
                  <c:v>2.191489148238166</c:v>
                </c:pt>
                <c:pt idx="35">
                  <c:v>1.6764756855546452</c:v>
                </c:pt>
                <c:pt idx="36">
                  <c:v>1.7469311963248109</c:v>
                </c:pt>
                <c:pt idx="37">
                  <c:v>2.2190271134894384</c:v>
                </c:pt>
                <c:pt idx="38">
                  <c:v>2.0133632291415942</c:v>
                </c:pt>
                <c:pt idx="39">
                  <c:v>2.0569765797422601</c:v>
                </c:pt>
                <c:pt idx="40">
                  <c:v>2.1431533790216744</c:v>
                </c:pt>
                <c:pt idx="41">
                  <c:v>2.0578479627864992</c:v>
                </c:pt>
                <c:pt idx="42">
                  <c:v>2.2496899314619654</c:v>
                </c:pt>
                <c:pt idx="43">
                  <c:v>2.0052027617162342</c:v>
                </c:pt>
                <c:pt idx="44">
                  <c:v>2.2129500911526359</c:v>
                </c:pt>
                <c:pt idx="45">
                  <c:v>2.4142635904873795</c:v>
                </c:pt>
                <c:pt idx="46">
                  <c:v>2.0225914033068655</c:v>
                </c:pt>
                <c:pt idx="47">
                  <c:v>1.9569225912107244</c:v>
                </c:pt>
                <c:pt idx="48">
                  <c:v>2.0635426558506689</c:v>
                </c:pt>
                <c:pt idx="49">
                  <c:v>1.7043868724147992</c:v>
                </c:pt>
                <c:pt idx="50">
                  <c:v>2.1893188590200277</c:v>
                </c:pt>
                <c:pt idx="51">
                  <c:v>1.7436085566233099</c:v>
                </c:pt>
                <c:pt idx="52">
                  <c:v>2.0722344310551466</c:v>
                </c:pt>
                <c:pt idx="53">
                  <c:v>2.1392276588792836</c:v>
                </c:pt>
                <c:pt idx="54">
                  <c:v>2.1091727089809384</c:v>
                </c:pt>
                <c:pt idx="55">
                  <c:v>2.0155697579712011</c:v>
                </c:pt>
                <c:pt idx="56">
                  <c:v>2.1479772603053409</c:v>
                </c:pt>
                <c:pt idx="57">
                  <c:v>2.3776080033698133</c:v>
                </c:pt>
                <c:pt idx="58">
                  <c:v>1.9485136777713155</c:v>
                </c:pt>
                <c:pt idx="59">
                  <c:v>2.1855639059295204</c:v>
                </c:pt>
                <c:pt idx="60">
                  <c:v>2.3645272896343763</c:v>
                </c:pt>
                <c:pt idx="61">
                  <c:v>2.1637005238710003</c:v>
                </c:pt>
                <c:pt idx="62">
                  <c:v>1.9658920823025479</c:v>
                </c:pt>
                <c:pt idx="63">
                  <c:v>2.2030546775033302</c:v>
                </c:pt>
                <c:pt idx="64">
                  <c:v>2.0467850956334224</c:v>
                </c:pt>
                <c:pt idx="65">
                  <c:v>2.1693562359635066</c:v>
                </c:pt>
                <c:pt idx="66">
                  <c:v>2.1675654437598135</c:v>
                </c:pt>
                <c:pt idx="67">
                  <c:v>1.8579140423399589</c:v>
                </c:pt>
                <c:pt idx="68">
                  <c:v>1.7793940546950309</c:v>
                </c:pt>
                <c:pt idx="69">
                  <c:v>2.3551000848534844</c:v>
                </c:pt>
                <c:pt idx="70">
                  <c:v>1.9693778053020177</c:v>
                </c:pt>
                <c:pt idx="71">
                  <c:v>2.0502959528748486</c:v>
                </c:pt>
                <c:pt idx="72">
                  <c:v>2.1226882786250152</c:v>
                </c:pt>
                <c:pt idx="73">
                  <c:v>2.1069251827280704</c:v>
                </c:pt>
                <c:pt idx="74">
                  <c:v>2.2628550147061839</c:v>
                </c:pt>
                <c:pt idx="75">
                  <c:v>2.0577792840152691</c:v>
                </c:pt>
                <c:pt idx="76">
                  <c:v>2.0335300802568934</c:v>
                </c:pt>
                <c:pt idx="77">
                  <c:v>2.0885736719306647</c:v>
                </c:pt>
                <c:pt idx="78">
                  <c:v>2.0888036305941458</c:v>
                </c:pt>
                <c:pt idx="79">
                  <c:v>2.1451592263732824</c:v>
                </c:pt>
                <c:pt idx="80">
                  <c:v>2.08462438208409</c:v>
                </c:pt>
                <c:pt idx="81">
                  <c:v>2.3707389001231371</c:v>
                </c:pt>
                <c:pt idx="82">
                  <c:v>2.0670625150006088</c:v>
                </c:pt>
                <c:pt idx="83">
                  <c:v>2.3568118139883376</c:v>
                </c:pt>
                <c:pt idx="84">
                  <c:v>2.0581208378511744</c:v>
                </c:pt>
                <c:pt idx="85">
                  <c:v>1.9056448063559595</c:v>
                </c:pt>
                <c:pt idx="86">
                  <c:v>2.1499295244128391</c:v>
                </c:pt>
                <c:pt idx="87">
                  <c:v>2.1821590035186635</c:v>
                </c:pt>
                <c:pt idx="88">
                  <c:v>2.2290157410611346</c:v>
                </c:pt>
                <c:pt idx="89">
                  <c:v>1.9327687020562005</c:v>
                </c:pt>
                <c:pt idx="90">
                  <c:v>2.0634983901791304</c:v>
                </c:pt>
                <c:pt idx="91">
                  <c:v>1.9708446668057067</c:v>
                </c:pt>
                <c:pt idx="92">
                  <c:v>2.0968298278361601</c:v>
                </c:pt>
                <c:pt idx="93">
                  <c:v>2.1487158287489181</c:v>
                </c:pt>
                <c:pt idx="94">
                  <c:v>2.161088721318853</c:v>
                </c:pt>
                <c:pt idx="95">
                  <c:v>1.9428398043689983</c:v>
                </c:pt>
                <c:pt idx="96">
                  <c:v>1.9018225474085066</c:v>
                </c:pt>
                <c:pt idx="97">
                  <c:v>2.3723266959568354</c:v>
                </c:pt>
                <c:pt idx="98">
                  <c:v>1.9294571570942292</c:v>
                </c:pt>
                <c:pt idx="99">
                  <c:v>1.8464199803029766</c:v>
                </c:pt>
              </c:numCache>
            </c:numRef>
          </c:xVal>
          <c:yVal>
            <c:numRef>
              <c:f>'Ex 9.1a'!$M$32:$M$131</c:f>
              <c:numCache>
                <c:formatCode>General</c:formatCode>
                <c:ptCount val="100"/>
                <c:pt idx="0">
                  <c:v>0.51494023904382469</c:v>
                </c:pt>
                <c:pt idx="1">
                  <c:v>0.65438247011952189</c:v>
                </c:pt>
                <c:pt idx="2">
                  <c:v>0.76394422310756971</c:v>
                </c:pt>
                <c:pt idx="3">
                  <c:v>0.99302788844621515</c:v>
                </c:pt>
                <c:pt idx="4">
                  <c:v>0.33565737051792832</c:v>
                </c:pt>
                <c:pt idx="5">
                  <c:v>0.70418326693227096</c:v>
                </c:pt>
                <c:pt idx="6">
                  <c:v>0.53486055776892427</c:v>
                </c:pt>
                <c:pt idx="7">
                  <c:v>0.47509960159362552</c:v>
                </c:pt>
                <c:pt idx="8">
                  <c:v>0.17629482071713146</c:v>
                </c:pt>
                <c:pt idx="9">
                  <c:v>9.6613545816733051E-2</c:v>
                </c:pt>
                <c:pt idx="10">
                  <c:v>0.88346613545816732</c:v>
                </c:pt>
                <c:pt idx="11">
                  <c:v>6.6733067729083662E-2</c:v>
                </c:pt>
                <c:pt idx="12">
                  <c:v>0.24601593625498006</c:v>
                </c:pt>
                <c:pt idx="13">
                  <c:v>0.4352589641434263</c:v>
                </c:pt>
                <c:pt idx="14">
                  <c:v>0.83366533864541825</c:v>
                </c:pt>
                <c:pt idx="15">
                  <c:v>8.6653386454183259E-2</c:v>
                </c:pt>
                <c:pt idx="16">
                  <c:v>0.67430278884462147</c:v>
                </c:pt>
                <c:pt idx="17">
                  <c:v>0.89342629482071712</c:v>
                </c:pt>
                <c:pt idx="18">
                  <c:v>0.73406374501992033</c:v>
                </c:pt>
                <c:pt idx="19">
                  <c:v>0.90338645418326691</c:v>
                </c:pt>
                <c:pt idx="20">
                  <c:v>0.14641434262948205</c:v>
                </c:pt>
                <c:pt idx="21">
                  <c:v>0.12649402390438247</c:v>
                </c:pt>
                <c:pt idx="22">
                  <c:v>0.60458167330677293</c:v>
                </c:pt>
                <c:pt idx="23">
                  <c:v>0.27589641434262946</c:v>
                </c:pt>
                <c:pt idx="24">
                  <c:v>0.57470119521912355</c:v>
                </c:pt>
                <c:pt idx="25">
                  <c:v>0.31573705179282868</c:v>
                </c:pt>
                <c:pt idx="26">
                  <c:v>0.78386454183266929</c:v>
                </c:pt>
                <c:pt idx="27">
                  <c:v>0.80378486055776888</c:v>
                </c:pt>
                <c:pt idx="28">
                  <c:v>0.30577689243027883</c:v>
                </c:pt>
                <c:pt idx="29">
                  <c:v>0.58466135458167334</c:v>
                </c:pt>
                <c:pt idx="30">
                  <c:v>0.55478087649402386</c:v>
                </c:pt>
                <c:pt idx="31">
                  <c:v>0.16633466135458166</c:v>
                </c:pt>
                <c:pt idx="32">
                  <c:v>0.86354581673306774</c:v>
                </c:pt>
                <c:pt idx="33">
                  <c:v>0.32569721115537847</c:v>
                </c:pt>
                <c:pt idx="34">
                  <c:v>0.79382470119521908</c:v>
                </c:pt>
                <c:pt idx="35">
                  <c:v>6.9721115537848596E-3</c:v>
                </c:pt>
                <c:pt idx="36">
                  <c:v>3.6852589641434265E-2</c:v>
                </c:pt>
                <c:pt idx="37">
                  <c:v>0.84362549800796816</c:v>
                </c:pt>
                <c:pt idx="38">
                  <c:v>0.26593625498007967</c:v>
                </c:pt>
                <c:pt idx="39">
                  <c:v>0.37549800796812749</c:v>
                </c:pt>
                <c:pt idx="40">
                  <c:v>0.61454183266932272</c:v>
                </c:pt>
                <c:pt idx="41">
                  <c:v>0.39541832669322707</c:v>
                </c:pt>
                <c:pt idx="42">
                  <c:v>0.87350597609561753</c:v>
                </c:pt>
                <c:pt idx="43">
                  <c:v>0.25597609561752988</c:v>
                </c:pt>
                <c:pt idx="44">
                  <c:v>0.82370517928286846</c:v>
                </c:pt>
                <c:pt idx="45">
                  <c:v>0.98306772908366535</c:v>
                </c:pt>
                <c:pt idx="46">
                  <c:v>0.29581673306772904</c:v>
                </c:pt>
                <c:pt idx="47">
                  <c:v>0.20617529880478086</c:v>
                </c:pt>
                <c:pt idx="48">
                  <c:v>0.4252988047808765</c:v>
                </c:pt>
                <c:pt idx="49">
                  <c:v>1.693227091633466E-2</c:v>
                </c:pt>
                <c:pt idx="50">
                  <c:v>0.7739043824701195</c:v>
                </c:pt>
                <c:pt idx="51">
                  <c:v>2.6892430278884463E-2</c:v>
                </c:pt>
                <c:pt idx="52">
                  <c:v>0.45517928286852588</c:v>
                </c:pt>
                <c:pt idx="53">
                  <c:v>0.59462151394422313</c:v>
                </c:pt>
                <c:pt idx="54">
                  <c:v>0.54482071713147406</c:v>
                </c:pt>
                <c:pt idx="55">
                  <c:v>0.28585657370517925</c:v>
                </c:pt>
                <c:pt idx="56">
                  <c:v>0.6344621513944223</c:v>
                </c:pt>
                <c:pt idx="57">
                  <c:v>0.97310756972111556</c:v>
                </c:pt>
                <c:pt idx="58">
                  <c:v>0.19621513944223107</c:v>
                </c:pt>
                <c:pt idx="59">
                  <c:v>0.75398406374501992</c:v>
                </c:pt>
                <c:pt idx="60">
                  <c:v>0.94322709163346607</c:v>
                </c:pt>
                <c:pt idx="61">
                  <c:v>0.69422310756972105</c:v>
                </c:pt>
                <c:pt idx="62">
                  <c:v>0.21613545816733065</c:v>
                </c:pt>
                <c:pt idx="63">
                  <c:v>0.81374501992031867</c:v>
                </c:pt>
                <c:pt idx="64">
                  <c:v>0.35557768924302791</c:v>
                </c:pt>
                <c:pt idx="65">
                  <c:v>0.72410358565737054</c:v>
                </c:pt>
                <c:pt idx="66">
                  <c:v>0.71414342629482075</c:v>
                </c:pt>
                <c:pt idx="67">
                  <c:v>7.6693227091633467E-2</c:v>
                </c:pt>
                <c:pt idx="68">
                  <c:v>4.6812749003984064E-2</c:v>
                </c:pt>
                <c:pt idx="69">
                  <c:v>0.92330677290836649</c:v>
                </c:pt>
                <c:pt idx="70">
                  <c:v>0.22609561752988047</c:v>
                </c:pt>
                <c:pt idx="71">
                  <c:v>0.3655378486055777</c:v>
                </c:pt>
                <c:pt idx="72">
                  <c:v>0.56474103585657365</c:v>
                </c:pt>
                <c:pt idx="73">
                  <c:v>0.52490039840637448</c:v>
                </c:pt>
                <c:pt idx="74">
                  <c:v>0.9133466135458167</c:v>
                </c:pt>
                <c:pt idx="75">
                  <c:v>0.38545816733067728</c:v>
                </c:pt>
                <c:pt idx="76">
                  <c:v>0.34561752988047811</c:v>
                </c:pt>
                <c:pt idx="77">
                  <c:v>0.48505976095617531</c:v>
                </c:pt>
                <c:pt idx="78">
                  <c:v>0.4950199203187251</c:v>
                </c:pt>
                <c:pt idx="79">
                  <c:v>0.62450199203187251</c:v>
                </c:pt>
                <c:pt idx="80">
                  <c:v>0.46513944223107567</c:v>
                </c:pt>
                <c:pt idx="81">
                  <c:v>0.95318725099601587</c:v>
                </c:pt>
                <c:pt idx="82">
                  <c:v>0.44521912350597609</c:v>
                </c:pt>
                <c:pt idx="83">
                  <c:v>0.93326693227091628</c:v>
                </c:pt>
                <c:pt idx="84">
                  <c:v>0.40537848605577692</c:v>
                </c:pt>
                <c:pt idx="85">
                  <c:v>0.11653386454183265</c:v>
                </c:pt>
                <c:pt idx="86">
                  <c:v>0.66434262948207168</c:v>
                </c:pt>
                <c:pt idx="87">
                  <c:v>0.74402390438247012</c:v>
                </c:pt>
                <c:pt idx="88">
                  <c:v>0.85358565737051795</c:v>
                </c:pt>
                <c:pt idx="89">
                  <c:v>0.15637450199203184</c:v>
                </c:pt>
                <c:pt idx="90">
                  <c:v>0.41533864541832671</c:v>
                </c:pt>
                <c:pt idx="91">
                  <c:v>0.23605577689243026</c:v>
                </c:pt>
                <c:pt idx="92">
                  <c:v>0.5049800796812749</c:v>
                </c:pt>
                <c:pt idx="93">
                  <c:v>0.64442231075697209</c:v>
                </c:pt>
                <c:pt idx="94">
                  <c:v>0.68426294820717126</c:v>
                </c:pt>
                <c:pt idx="95">
                  <c:v>0.18625498007968125</c:v>
                </c:pt>
                <c:pt idx="96">
                  <c:v>0.10657370517928286</c:v>
                </c:pt>
                <c:pt idx="97">
                  <c:v>0.96314741035856566</c:v>
                </c:pt>
                <c:pt idx="98">
                  <c:v>0.13645418326693226</c:v>
                </c:pt>
                <c:pt idx="99">
                  <c:v>5.6772908366533863E-2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9.1a'!$E$6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9.1a'!$G$6:$G$8</c:f>
              <c:numCache>
                <c:formatCode>General</c:formatCode>
                <c:ptCount val="3"/>
                <c:pt idx="0">
                  <c:v>2.4053097212539214</c:v>
                </c:pt>
                <c:pt idx="1">
                  <c:v>2.0883758578027685</c:v>
                </c:pt>
                <c:pt idx="2">
                  <c:v>1.7714419943516158</c:v>
                </c:pt>
              </c:numCache>
            </c:numRef>
          </c:xVal>
          <c:yVal>
            <c:numRef>
              <c:f>'Ex 9.1a'!$F$6:$F$8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955648"/>
        <c:axId val="356957568"/>
      </c:scatterChart>
      <c:valAx>
        <c:axId val="356955648"/>
        <c:scaling>
          <c:orientation val="minMax"/>
          <c:max val="2.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6957568"/>
        <c:crosses val="autoZero"/>
        <c:crossBetween val="midCat"/>
        <c:majorUnit val="0.5"/>
        <c:minorUnit val="0.1"/>
      </c:valAx>
      <c:valAx>
        <c:axId val="3569575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6955648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5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9.3'!$U$22:$AD$22</c:f>
              <c:numCache>
                <c:formatCode>General</c:formatCode>
                <c:ptCount val="10"/>
                <c:pt idx="0">
                  <c:v>16.111880677474549</c:v>
                </c:pt>
                <c:pt idx="1">
                  <c:v>12.128010368366747</c:v>
                </c:pt>
                <c:pt idx="2">
                  <c:v>15.031887245147738</c:v>
                </c:pt>
                <c:pt idx="3">
                  <c:v>18.442568077358231</c:v>
                </c:pt>
                <c:pt idx="4">
                  <c:v>12.249246005224164</c:v>
                </c:pt>
                <c:pt idx="5">
                  <c:v>17.683195726271581</c:v>
                </c:pt>
                <c:pt idx="6">
                  <c:v>13.998284433278705</c:v>
                </c:pt>
                <c:pt idx="7">
                  <c:v>13.432415451921264</c:v>
                </c:pt>
                <c:pt idx="8">
                  <c:v>20.411210852453756</c:v>
                </c:pt>
                <c:pt idx="9">
                  <c:v>11.553105184550258</c:v>
                </c:pt>
              </c:numCache>
            </c:numRef>
          </c:xVal>
          <c:yVal>
            <c:numRef>
              <c:f>'Ex 9.3'!$U$24:$AD$24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44544"/>
        <c:axId val="353646464"/>
      </c:scatterChart>
      <c:valAx>
        <c:axId val="353644544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sigma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46464"/>
        <c:crosses val="autoZero"/>
        <c:crossBetween val="midCat"/>
        <c:majorUnit val="5"/>
      </c:valAx>
      <c:valAx>
        <c:axId val="353646464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44544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72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9.3'!$U$21:$AD$21</c:f>
              <c:numCache>
                <c:formatCode>General</c:formatCode>
                <c:ptCount val="10"/>
                <c:pt idx="0">
                  <c:v>43.11223725664577</c:v>
                </c:pt>
                <c:pt idx="1">
                  <c:v>33.180065721472054</c:v>
                </c:pt>
                <c:pt idx="2">
                  <c:v>41.819252401215834</c:v>
                </c:pt>
                <c:pt idx="3">
                  <c:v>47.845213176824586</c:v>
                </c:pt>
                <c:pt idx="4">
                  <c:v>33.694210815443164</c:v>
                </c:pt>
                <c:pt idx="5">
                  <c:v>46.795872252182235</c:v>
                </c:pt>
                <c:pt idx="6">
                  <c:v>38.541606203599081</c:v>
                </c:pt>
                <c:pt idx="7">
                  <c:v>36.520757323387798</c:v>
                </c:pt>
                <c:pt idx="8">
                  <c:v>50.108571907425848</c:v>
                </c:pt>
                <c:pt idx="9">
                  <c:v>32.432369649015087</c:v>
                </c:pt>
              </c:numCache>
            </c:numRef>
          </c:xVal>
          <c:yVal>
            <c:numRef>
              <c:f>'Ex 9.3'!$U$24:$AD$24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78848"/>
        <c:axId val="353680768"/>
      </c:scatterChart>
      <c:valAx>
        <c:axId val="353678848"/>
        <c:scaling>
          <c:orientation val="minMax"/>
          <c:max val="6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80768"/>
        <c:crosses val="autoZero"/>
        <c:crossBetween val="midCat"/>
        <c:majorUnit val="10"/>
      </c:valAx>
      <c:valAx>
        <c:axId val="353680768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78848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72457455539039"/>
          <c:y val="6.5492868157201192E-2"/>
          <c:w val="0.77167655756043574"/>
          <c:h val="0.748101102560050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3"/>
          </c:marker>
          <c:xVal>
            <c:numRef>
              <c:f>'Ex 9.1a'!$L$32:$L$131</c:f>
              <c:numCache>
                <c:formatCode>General</c:formatCode>
                <c:ptCount val="100"/>
                <c:pt idx="0">
                  <c:v>0.50496323417698286</c:v>
                </c:pt>
                <c:pt idx="1">
                  <c:v>0.48017052768773044</c:v>
                </c:pt>
                <c:pt idx="2">
                  <c:v>0.42256938181037274</c:v>
                </c:pt>
                <c:pt idx="3">
                  <c:v>0.55704172002871755</c:v>
                </c:pt>
                <c:pt idx="4">
                  <c:v>0.51368315943908349</c:v>
                </c:pt>
                <c:pt idx="5">
                  <c:v>0.4643490402756873</c:v>
                </c:pt>
                <c:pt idx="6">
                  <c:v>0.53585302388710421</c:v>
                </c:pt>
                <c:pt idx="7">
                  <c:v>0.56992530359777449</c:v>
                </c:pt>
                <c:pt idx="8">
                  <c:v>0.55456139541328531</c:v>
                </c:pt>
                <c:pt idx="9">
                  <c:v>0.38628236510482666</c:v>
                </c:pt>
                <c:pt idx="10">
                  <c:v>0.54946409660497719</c:v>
                </c:pt>
                <c:pt idx="11">
                  <c:v>0.44803710334016122</c:v>
                </c:pt>
                <c:pt idx="12">
                  <c:v>0.28428282274539457</c:v>
                </c:pt>
                <c:pt idx="13">
                  <c:v>0.72791392422598644</c:v>
                </c:pt>
                <c:pt idx="14">
                  <c:v>0.55555776066064433</c:v>
                </c:pt>
                <c:pt idx="15">
                  <c:v>0.58579138794635388</c:v>
                </c:pt>
                <c:pt idx="16">
                  <c:v>0.68744057257495594</c:v>
                </c:pt>
                <c:pt idx="17">
                  <c:v>0.50628310880783323</c:v>
                </c:pt>
                <c:pt idx="18">
                  <c:v>0.4857976445057644</c:v>
                </c:pt>
                <c:pt idx="19">
                  <c:v>0.6545169820737099</c:v>
                </c:pt>
                <c:pt idx="20">
                  <c:v>0.5491394189994302</c:v>
                </c:pt>
                <c:pt idx="21">
                  <c:v>0.52192425920519114</c:v>
                </c:pt>
                <c:pt idx="22">
                  <c:v>0.54125831700319038</c:v>
                </c:pt>
                <c:pt idx="23">
                  <c:v>0.46033003214081913</c:v>
                </c:pt>
                <c:pt idx="24">
                  <c:v>0.39082695303868914</c:v>
                </c:pt>
                <c:pt idx="25">
                  <c:v>0.48573006915497807</c:v>
                </c:pt>
                <c:pt idx="26">
                  <c:v>0.30822174776515837</c:v>
                </c:pt>
                <c:pt idx="27">
                  <c:v>0.43959228264757882</c:v>
                </c:pt>
                <c:pt idx="28">
                  <c:v>0.36620165853763681</c:v>
                </c:pt>
                <c:pt idx="29">
                  <c:v>0.68433998269985774</c:v>
                </c:pt>
                <c:pt idx="30">
                  <c:v>0.53267552142175445</c:v>
                </c:pt>
                <c:pt idx="31">
                  <c:v>0.7702080858342828</c:v>
                </c:pt>
                <c:pt idx="32">
                  <c:v>0.46982145058365732</c:v>
                </c:pt>
                <c:pt idx="33">
                  <c:v>0.63305857183677938</c:v>
                </c:pt>
                <c:pt idx="34">
                  <c:v>0.37258780844978107</c:v>
                </c:pt>
                <c:pt idx="35">
                  <c:v>0.60763179738583839</c:v>
                </c:pt>
                <c:pt idx="36">
                  <c:v>0.70124795058302625</c:v>
                </c:pt>
                <c:pt idx="37">
                  <c:v>0.70377144704575756</c:v>
                </c:pt>
                <c:pt idx="38">
                  <c:v>0.61271525561559903</c:v>
                </c:pt>
                <c:pt idx="39">
                  <c:v>0.50037659097249143</c:v>
                </c:pt>
                <c:pt idx="40">
                  <c:v>0.58442647978288143</c:v>
                </c:pt>
                <c:pt idx="41">
                  <c:v>0.31053510977618803</c:v>
                </c:pt>
                <c:pt idx="42">
                  <c:v>0.48143848884607254</c:v>
                </c:pt>
                <c:pt idx="43">
                  <c:v>0.55508123796764453</c:v>
                </c:pt>
                <c:pt idx="44">
                  <c:v>0.55405639705079135</c:v>
                </c:pt>
                <c:pt idx="45">
                  <c:v>0.45162213282714975</c:v>
                </c:pt>
                <c:pt idx="46">
                  <c:v>0.37687329740991965</c:v>
                </c:pt>
                <c:pt idx="47">
                  <c:v>0.36889999280709507</c:v>
                </c:pt>
                <c:pt idx="48">
                  <c:v>0.45643847895826239</c:v>
                </c:pt>
                <c:pt idx="49">
                  <c:v>0.34003959436374198</c:v>
                </c:pt>
                <c:pt idx="50">
                  <c:v>0.67179114690136565</c:v>
                </c:pt>
                <c:pt idx="51">
                  <c:v>0.46319114440509762</c:v>
                </c:pt>
                <c:pt idx="52">
                  <c:v>0.58833144823527328</c:v>
                </c:pt>
                <c:pt idx="53">
                  <c:v>0.45792610454164867</c:v>
                </c:pt>
                <c:pt idx="54">
                  <c:v>0.4721265624964025</c:v>
                </c:pt>
                <c:pt idx="55">
                  <c:v>0.56775867774545485</c:v>
                </c:pt>
                <c:pt idx="56">
                  <c:v>0.51478162971983732</c:v>
                </c:pt>
                <c:pt idx="57">
                  <c:v>0.57171848088521027</c:v>
                </c:pt>
                <c:pt idx="58">
                  <c:v>0.45670935176037758</c:v>
                </c:pt>
                <c:pt idx="59">
                  <c:v>0.3695009329980502</c:v>
                </c:pt>
                <c:pt idx="60">
                  <c:v>0.57168174824302831</c:v>
                </c:pt>
                <c:pt idx="61">
                  <c:v>0.35708758126319207</c:v>
                </c:pt>
                <c:pt idx="62">
                  <c:v>0.37764948138023074</c:v>
                </c:pt>
                <c:pt idx="63">
                  <c:v>0.33614067539237408</c:v>
                </c:pt>
                <c:pt idx="64">
                  <c:v>0.20691423398479028</c:v>
                </c:pt>
                <c:pt idx="65">
                  <c:v>0.57254841754237351</c:v>
                </c:pt>
                <c:pt idx="66">
                  <c:v>0.3377595792404407</c:v>
                </c:pt>
                <c:pt idx="67">
                  <c:v>0.33593254947605683</c:v>
                </c:pt>
                <c:pt idx="68">
                  <c:v>0.41594866586020235</c:v>
                </c:pt>
                <c:pt idx="69">
                  <c:v>0.50034041715964983</c:v>
                </c:pt>
                <c:pt idx="70">
                  <c:v>0.53351400236223467</c:v>
                </c:pt>
                <c:pt idx="71">
                  <c:v>0.30954820030670965</c:v>
                </c:pt>
                <c:pt idx="72">
                  <c:v>0.63416463800016443</c:v>
                </c:pt>
                <c:pt idx="73">
                  <c:v>0.73308973978672931</c:v>
                </c:pt>
                <c:pt idx="74">
                  <c:v>0.57441094854551189</c:v>
                </c:pt>
                <c:pt idx="75">
                  <c:v>0.61230164329192249</c:v>
                </c:pt>
                <c:pt idx="76">
                  <c:v>0.45520427675177322</c:v>
                </c:pt>
                <c:pt idx="77">
                  <c:v>0.59747131137668041</c:v>
                </c:pt>
                <c:pt idx="78">
                  <c:v>0.3012382853467086</c:v>
                </c:pt>
                <c:pt idx="79">
                  <c:v>0.74896546106549233</c:v>
                </c:pt>
                <c:pt idx="80">
                  <c:v>0.38188373052345587</c:v>
                </c:pt>
                <c:pt idx="81">
                  <c:v>0.47666643181841001</c:v>
                </c:pt>
                <c:pt idx="82">
                  <c:v>0.42092661722210967</c:v>
                </c:pt>
                <c:pt idx="83">
                  <c:v>0.81150884384777178</c:v>
                </c:pt>
                <c:pt idx="84">
                  <c:v>0.35587639497054174</c:v>
                </c:pt>
                <c:pt idx="85">
                  <c:v>0.61363850635578032</c:v>
                </c:pt>
                <c:pt idx="86">
                  <c:v>0.5718346255750717</c:v>
                </c:pt>
                <c:pt idx="87">
                  <c:v>0.37476691874374507</c:v>
                </c:pt>
                <c:pt idx="88">
                  <c:v>0.36977799007125073</c:v>
                </c:pt>
                <c:pt idx="89">
                  <c:v>0.35710652819057098</c:v>
                </c:pt>
                <c:pt idx="90">
                  <c:v>0.47606737656862608</c:v>
                </c:pt>
                <c:pt idx="91">
                  <c:v>0.55240235401402471</c:v>
                </c:pt>
                <c:pt idx="92">
                  <c:v>0.64649893028688732</c:v>
                </c:pt>
                <c:pt idx="93">
                  <c:v>0.66920482066495268</c:v>
                </c:pt>
                <c:pt idx="94">
                  <c:v>0.38684163853297482</c:v>
                </c:pt>
                <c:pt idx="95">
                  <c:v>0.36713276734666389</c:v>
                </c:pt>
                <c:pt idx="96">
                  <c:v>0.72807030514660698</c:v>
                </c:pt>
                <c:pt idx="97">
                  <c:v>0.60423124157638308</c:v>
                </c:pt>
                <c:pt idx="98">
                  <c:v>0.51937130914693386</c:v>
                </c:pt>
                <c:pt idx="99">
                  <c:v>0.55519844860960588</c:v>
                </c:pt>
              </c:numCache>
            </c:numRef>
          </c:xVal>
          <c:yVal>
            <c:numRef>
              <c:f>'Ex 9.1a'!$N$32:$N$131</c:f>
              <c:numCache>
                <c:formatCode>General</c:formatCode>
                <c:ptCount val="100"/>
                <c:pt idx="0">
                  <c:v>0.4950199203187251</c:v>
                </c:pt>
                <c:pt idx="1">
                  <c:v>0.4352589641434263</c:v>
                </c:pt>
                <c:pt idx="2">
                  <c:v>0.28585657370517925</c:v>
                </c:pt>
                <c:pt idx="3">
                  <c:v>0.67430278884462147</c:v>
                </c:pt>
                <c:pt idx="4">
                  <c:v>0.51494023904382469</c:v>
                </c:pt>
                <c:pt idx="5">
                  <c:v>0.38545816733067728</c:v>
                </c:pt>
                <c:pt idx="6">
                  <c:v>0.57470119521912355</c:v>
                </c:pt>
                <c:pt idx="7">
                  <c:v>0.69422310756972105</c:v>
                </c:pt>
                <c:pt idx="8">
                  <c:v>0.6344621513944223</c:v>
                </c:pt>
                <c:pt idx="9">
                  <c:v>0.23605577689243026</c:v>
                </c:pt>
                <c:pt idx="10">
                  <c:v>0.60458167330677293</c:v>
                </c:pt>
                <c:pt idx="11">
                  <c:v>0.30577689243027883</c:v>
                </c:pt>
                <c:pt idx="12">
                  <c:v>1.693227091633466E-2</c:v>
                </c:pt>
                <c:pt idx="13">
                  <c:v>0.94322709163346607</c:v>
                </c:pt>
                <c:pt idx="14">
                  <c:v>0.66434262948207168</c:v>
                </c:pt>
                <c:pt idx="15">
                  <c:v>0.76394422310756971</c:v>
                </c:pt>
                <c:pt idx="16">
                  <c:v>0.9133466135458167</c:v>
                </c:pt>
                <c:pt idx="17">
                  <c:v>0.5049800796812749</c:v>
                </c:pt>
                <c:pt idx="18">
                  <c:v>0.46513944223107567</c:v>
                </c:pt>
                <c:pt idx="19">
                  <c:v>0.87350597609561753</c:v>
                </c:pt>
                <c:pt idx="20">
                  <c:v>0.59462151394422313</c:v>
                </c:pt>
                <c:pt idx="21">
                  <c:v>0.54482071713147406</c:v>
                </c:pt>
                <c:pt idx="22">
                  <c:v>0.58466135458167334</c:v>
                </c:pt>
                <c:pt idx="23">
                  <c:v>0.3655378486055777</c:v>
                </c:pt>
                <c:pt idx="24">
                  <c:v>0.25597609561752988</c:v>
                </c:pt>
                <c:pt idx="25">
                  <c:v>0.45517928286852588</c:v>
                </c:pt>
                <c:pt idx="26">
                  <c:v>3.6852589641434265E-2</c:v>
                </c:pt>
                <c:pt idx="27">
                  <c:v>0.29581673306772904</c:v>
                </c:pt>
                <c:pt idx="28">
                  <c:v>0.13645418326693226</c:v>
                </c:pt>
                <c:pt idx="29">
                  <c:v>0.90338645418326691</c:v>
                </c:pt>
                <c:pt idx="30">
                  <c:v>0.55478087649402386</c:v>
                </c:pt>
                <c:pt idx="31">
                  <c:v>0.98306772908366535</c:v>
                </c:pt>
                <c:pt idx="32">
                  <c:v>0.39541832669322707</c:v>
                </c:pt>
                <c:pt idx="33">
                  <c:v>0.84362549800796816</c:v>
                </c:pt>
                <c:pt idx="34">
                  <c:v>0.18625498007968125</c:v>
                </c:pt>
                <c:pt idx="35">
                  <c:v>0.80378486055776888</c:v>
                </c:pt>
                <c:pt idx="36">
                  <c:v>0.92330677290836649</c:v>
                </c:pt>
                <c:pt idx="37">
                  <c:v>0.93326693227091628</c:v>
                </c:pt>
                <c:pt idx="38">
                  <c:v>0.82370517928286846</c:v>
                </c:pt>
                <c:pt idx="39">
                  <c:v>0.48505976095617531</c:v>
                </c:pt>
                <c:pt idx="40">
                  <c:v>0.75398406374501992</c:v>
                </c:pt>
                <c:pt idx="41">
                  <c:v>5.6772908366533863E-2</c:v>
                </c:pt>
                <c:pt idx="42">
                  <c:v>0.44521912350597609</c:v>
                </c:pt>
                <c:pt idx="43">
                  <c:v>0.64442231075697209</c:v>
                </c:pt>
                <c:pt idx="44">
                  <c:v>0.62450199203187251</c:v>
                </c:pt>
                <c:pt idx="45">
                  <c:v>0.31573705179282868</c:v>
                </c:pt>
                <c:pt idx="46">
                  <c:v>0.20617529880478086</c:v>
                </c:pt>
                <c:pt idx="47">
                  <c:v>0.15637450199203184</c:v>
                </c:pt>
                <c:pt idx="48">
                  <c:v>0.33565737051792832</c:v>
                </c:pt>
                <c:pt idx="49">
                  <c:v>9.6613545816733051E-2</c:v>
                </c:pt>
                <c:pt idx="50">
                  <c:v>0.89342629482071712</c:v>
                </c:pt>
                <c:pt idx="51">
                  <c:v>0.37549800796812749</c:v>
                </c:pt>
                <c:pt idx="52">
                  <c:v>0.7739043824701195</c:v>
                </c:pt>
                <c:pt idx="53">
                  <c:v>0.35557768924302791</c:v>
                </c:pt>
                <c:pt idx="54">
                  <c:v>0.40537848605577692</c:v>
                </c:pt>
                <c:pt idx="55">
                  <c:v>0.68426294820717126</c:v>
                </c:pt>
                <c:pt idx="56">
                  <c:v>0.52490039840637448</c:v>
                </c:pt>
                <c:pt idx="57">
                  <c:v>0.71414342629482075</c:v>
                </c:pt>
                <c:pt idx="58">
                  <c:v>0.34561752988047811</c:v>
                </c:pt>
                <c:pt idx="59">
                  <c:v>0.16633466135458166</c:v>
                </c:pt>
                <c:pt idx="60">
                  <c:v>0.70418326693227096</c:v>
                </c:pt>
                <c:pt idx="61">
                  <c:v>0.11653386454183265</c:v>
                </c:pt>
                <c:pt idx="62">
                  <c:v>0.21613545816733065</c:v>
                </c:pt>
                <c:pt idx="63">
                  <c:v>7.6693227091633467E-2</c:v>
                </c:pt>
                <c:pt idx="64">
                  <c:v>6.9721115537848596E-3</c:v>
                </c:pt>
                <c:pt idx="65">
                  <c:v>0.73406374501992033</c:v>
                </c:pt>
                <c:pt idx="66">
                  <c:v>8.6653386454183259E-2</c:v>
                </c:pt>
                <c:pt idx="67">
                  <c:v>6.6733067729083662E-2</c:v>
                </c:pt>
                <c:pt idx="68">
                  <c:v>0.26593625498007967</c:v>
                </c:pt>
                <c:pt idx="69">
                  <c:v>0.47509960159362552</c:v>
                </c:pt>
                <c:pt idx="70">
                  <c:v>0.56474103585657365</c:v>
                </c:pt>
                <c:pt idx="71">
                  <c:v>4.6812749003984064E-2</c:v>
                </c:pt>
                <c:pt idx="72">
                  <c:v>0.85358565737051795</c:v>
                </c:pt>
                <c:pt idx="73">
                  <c:v>0.96314741035856566</c:v>
                </c:pt>
                <c:pt idx="74">
                  <c:v>0.74402390438247012</c:v>
                </c:pt>
                <c:pt idx="75">
                  <c:v>0.81374501992031867</c:v>
                </c:pt>
                <c:pt idx="76">
                  <c:v>0.32569721115537847</c:v>
                </c:pt>
                <c:pt idx="77">
                  <c:v>0.78386454183266929</c:v>
                </c:pt>
                <c:pt idx="78">
                  <c:v>2.6892430278884463E-2</c:v>
                </c:pt>
                <c:pt idx="79">
                  <c:v>0.97310756972111556</c:v>
                </c:pt>
                <c:pt idx="80">
                  <c:v>0.22609561752988047</c:v>
                </c:pt>
                <c:pt idx="81">
                  <c:v>0.4252988047808765</c:v>
                </c:pt>
                <c:pt idx="82">
                  <c:v>0.27589641434262946</c:v>
                </c:pt>
                <c:pt idx="83">
                  <c:v>0.99302788844621515</c:v>
                </c:pt>
                <c:pt idx="84">
                  <c:v>0.10657370517928286</c:v>
                </c:pt>
                <c:pt idx="85">
                  <c:v>0.83366533864541825</c:v>
                </c:pt>
                <c:pt idx="86">
                  <c:v>0.72410358565737054</c:v>
                </c:pt>
                <c:pt idx="87">
                  <c:v>0.19621513944223107</c:v>
                </c:pt>
                <c:pt idx="88">
                  <c:v>0.17629482071713146</c:v>
                </c:pt>
                <c:pt idx="89">
                  <c:v>0.12649402390438247</c:v>
                </c:pt>
                <c:pt idx="90">
                  <c:v>0.41533864541832671</c:v>
                </c:pt>
                <c:pt idx="91">
                  <c:v>0.61454183266932272</c:v>
                </c:pt>
                <c:pt idx="92">
                  <c:v>0.86354581673306774</c:v>
                </c:pt>
                <c:pt idx="93">
                  <c:v>0.88346613545816732</c:v>
                </c:pt>
                <c:pt idx="94">
                  <c:v>0.24601593625498006</c:v>
                </c:pt>
                <c:pt idx="95">
                  <c:v>0.14641434262948205</c:v>
                </c:pt>
                <c:pt idx="96">
                  <c:v>0.95318725099601587</c:v>
                </c:pt>
                <c:pt idx="97">
                  <c:v>0.79382470119521908</c:v>
                </c:pt>
                <c:pt idx="98">
                  <c:v>0.53486055776892427</c:v>
                </c:pt>
                <c:pt idx="99">
                  <c:v>0.65438247011952189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9.1a'!$E$12</c:f>
              <c:strCache>
                <c:ptCount val="1"/>
                <c:pt idx="0">
                  <c:v>UCL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9.1a'!$G$12:$G$14</c:f>
              <c:numCache>
                <c:formatCode>General</c:formatCode>
                <c:ptCount val="3"/>
                <c:pt idx="0">
                  <c:v>0.87485592058320794</c:v>
                </c:pt>
                <c:pt idx="1">
                  <c:v>0.51130789372665519</c:v>
                </c:pt>
                <c:pt idx="2">
                  <c:v>0.36724780933756301</c:v>
                </c:pt>
              </c:numCache>
            </c:numRef>
          </c:xVal>
          <c:yVal>
            <c:numRef>
              <c:f>'Ex 9.1a'!$F$12:$F$14</c:f>
              <c:numCache>
                <c:formatCode>0%</c:formatCode>
                <c:ptCount val="3"/>
                <c:pt idx="0">
                  <c:v>0.95</c:v>
                </c:pt>
                <c:pt idx="1">
                  <c:v>0.5</c:v>
                </c:pt>
                <c:pt idx="2">
                  <c:v>5.0000000000000044E-2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05664"/>
        <c:axId val="357107584"/>
      </c:scatterChart>
      <c:valAx>
        <c:axId val="35710566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Stdev</a:t>
                </a:r>
              </a:p>
            </c:rich>
          </c:tx>
          <c:layout>
            <c:manualLayout>
              <c:xMode val="edge"/>
              <c:yMode val="edge"/>
              <c:x val="0.47737839020122486"/>
              <c:y val="0.900787037037037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crossAx val="357107584"/>
        <c:crosses val="autoZero"/>
        <c:crossBetween val="midCat"/>
        <c:majorUnit val="0.2"/>
        <c:minorUnit val="0.1"/>
      </c:valAx>
      <c:valAx>
        <c:axId val="3571075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 or Percentile</a:t>
                </a:r>
              </a:p>
            </c:rich>
          </c:tx>
          <c:layout>
            <c:manualLayout>
              <c:xMode val="edge"/>
              <c:yMode val="edge"/>
              <c:x val="1.0148828078640313E-2"/>
              <c:y val="0.25643492353887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105664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76110129002421"/>
          <c:y val="5.8611840788650539E-2"/>
          <c:w val="0.76052777530035698"/>
          <c:h val="0.7645606780932331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9.1a'!$K$32:$K$131</c:f>
              <c:numCache>
                <c:formatCode>General</c:formatCode>
                <c:ptCount val="100"/>
                <c:pt idx="0">
                  <c:v>2.0973154802925009</c:v>
                </c:pt>
                <c:pt idx="1">
                  <c:v>2.1490091316605775</c:v>
                </c:pt>
                <c:pt idx="2">
                  <c:v>2.1881470422419547</c:v>
                </c:pt>
                <c:pt idx="3">
                  <c:v>2.4530189503567126</c:v>
                </c:pt>
                <c:pt idx="4">
                  <c:v>2.0319665271088119</c:v>
                </c:pt>
                <c:pt idx="5">
                  <c:v>2.1671901918692589</c:v>
                </c:pt>
                <c:pt idx="6">
                  <c:v>2.1090438421244571</c:v>
                </c:pt>
                <c:pt idx="7">
                  <c:v>2.0857329377380491</c:v>
                </c:pt>
                <c:pt idx="8">
                  <c:v>1.9346779858645651</c:v>
                </c:pt>
                <c:pt idx="9">
                  <c:v>1.8932231644507975</c:v>
                </c:pt>
                <c:pt idx="10">
                  <c:v>2.2534402981490382</c:v>
                </c:pt>
                <c:pt idx="11">
                  <c:v>1.8493786692355405</c:v>
                </c:pt>
                <c:pt idx="12">
                  <c:v>2.0023397721647438</c:v>
                </c:pt>
                <c:pt idx="13">
                  <c:v>2.0656599534807438</c:v>
                </c:pt>
                <c:pt idx="14">
                  <c:v>2.2150671516681948</c:v>
                </c:pt>
                <c:pt idx="15">
                  <c:v>1.889884084297683</c:v>
                </c:pt>
                <c:pt idx="16">
                  <c:v>2.1575928022282316</c:v>
                </c:pt>
                <c:pt idx="17">
                  <c:v>2.2571369083388997</c:v>
                </c:pt>
                <c:pt idx="18">
                  <c:v>2.1764803176278376</c:v>
                </c:pt>
                <c:pt idx="19">
                  <c:v>2.2577676387492209</c:v>
                </c:pt>
                <c:pt idx="20">
                  <c:v>1.930018760234943</c:v>
                </c:pt>
                <c:pt idx="21">
                  <c:v>1.9192067630127694</c:v>
                </c:pt>
                <c:pt idx="22">
                  <c:v>2.1396416220205912</c:v>
                </c:pt>
                <c:pt idx="23">
                  <c:v>2.0138334714538302</c:v>
                </c:pt>
                <c:pt idx="24">
                  <c:v>2.1281457149338165</c:v>
                </c:pt>
                <c:pt idx="25">
                  <c:v>2.0238447581754238</c:v>
                </c:pt>
                <c:pt idx="26">
                  <c:v>2.1899916968723003</c:v>
                </c:pt>
                <c:pt idx="27">
                  <c:v>2.1986429729467623</c:v>
                </c:pt>
                <c:pt idx="28">
                  <c:v>2.0231084874785878</c:v>
                </c:pt>
                <c:pt idx="29">
                  <c:v>2.1338414250521756</c:v>
                </c:pt>
                <c:pt idx="30">
                  <c:v>2.1201003678720709</c:v>
                </c:pt>
                <c:pt idx="31">
                  <c:v>1.9329716102911978</c:v>
                </c:pt>
                <c:pt idx="32">
                  <c:v>2.2298382388949571</c:v>
                </c:pt>
                <c:pt idx="33">
                  <c:v>2.0246179290542838</c:v>
                </c:pt>
                <c:pt idx="34">
                  <c:v>2.191489148238166</c:v>
                </c:pt>
                <c:pt idx="35">
                  <c:v>1.6764756855546452</c:v>
                </c:pt>
                <c:pt idx="36">
                  <c:v>1.7469311963248109</c:v>
                </c:pt>
                <c:pt idx="37">
                  <c:v>2.2190271134894384</c:v>
                </c:pt>
                <c:pt idx="38">
                  <c:v>2.0133632291415942</c:v>
                </c:pt>
                <c:pt idx="39">
                  <c:v>2.0569765797422601</c:v>
                </c:pt>
                <c:pt idx="40">
                  <c:v>2.1431533790216744</c:v>
                </c:pt>
                <c:pt idx="41">
                  <c:v>2.0578479627864992</c:v>
                </c:pt>
                <c:pt idx="42">
                  <c:v>2.2496899314619654</c:v>
                </c:pt>
                <c:pt idx="43">
                  <c:v>2.0052027617162342</c:v>
                </c:pt>
                <c:pt idx="44">
                  <c:v>2.2129500911526359</c:v>
                </c:pt>
                <c:pt idx="45">
                  <c:v>2.4142635904873795</c:v>
                </c:pt>
                <c:pt idx="46">
                  <c:v>2.0225914033068655</c:v>
                </c:pt>
                <c:pt idx="47">
                  <c:v>1.9569225912107244</c:v>
                </c:pt>
                <c:pt idx="48">
                  <c:v>2.0635426558506689</c:v>
                </c:pt>
                <c:pt idx="49">
                  <c:v>1.7043868724147992</c:v>
                </c:pt>
                <c:pt idx="50">
                  <c:v>2.1893188590200277</c:v>
                </c:pt>
                <c:pt idx="51">
                  <c:v>1.7436085566233099</c:v>
                </c:pt>
                <c:pt idx="52">
                  <c:v>2.0722344310551466</c:v>
                </c:pt>
                <c:pt idx="53">
                  <c:v>2.1392276588792836</c:v>
                </c:pt>
                <c:pt idx="54">
                  <c:v>2.1091727089809384</c:v>
                </c:pt>
                <c:pt idx="55">
                  <c:v>2.0155697579712011</c:v>
                </c:pt>
                <c:pt idx="56">
                  <c:v>2.1479772603053409</c:v>
                </c:pt>
                <c:pt idx="57">
                  <c:v>2.3776080033698133</c:v>
                </c:pt>
                <c:pt idx="58">
                  <c:v>1.9485136777713155</c:v>
                </c:pt>
                <c:pt idx="59">
                  <c:v>2.1855639059295204</c:v>
                </c:pt>
                <c:pt idx="60">
                  <c:v>2.3645272896343763</c:v>
                </c:pt>
                <c:pt idx="61">
                  <c:v>2.1637005238710003</c:v>
                </c:pt>
                <c:pt idx="62">
                  <c:v>1.9658920823025479</c:v>
                </c:pt>
                <c:pt idx="63">
                  <c:v>2.2030546775033302</c:v>
                </c:pt>
                <c:pt idx="64">
                  <c:v>2.0467850956334224</c:v>
                </c:pt>
                <c:pt idx="65">
                  <c:v>2.1693562359635066</c:v>
                </c:pt>
                <c:pt idx="66">
                  <c:v>2.1675654437598135</c:v>
                </c:pt>
                <c:pt idx="67">
                  <c:v>1.8579140423399589</c:v>
                </c:pt>
                <c:pt idx="68">
                  <c:v>1.7793940546950309</c:v>
                </c:pt>
                <c:pt idx="69">
                  <c:v>2.3551000848534844</c:v>
                </c:pt>
                <c:pt idx="70">
                  <c:v>1.9693778053020177</c:v>
                </c:pt>
                <c:pt idx="71">
                  <c:v>2.0502959528748486</c:v>
                </c:pt>
                <c:pt idx="72">
                  <c:v>2.1226882786250152</c:v>
                </c:pt>
                <c:pt idx="73">
                  <c:v>2.1069251827280704</c:v>
                </c:pt>
                <c:pt idx="74">
                  <c:v>2.2628550147061839</c:v>
                </c:pt>
                <c:pt idx="75">
                  <c:v>2.0577792840152691</c:v>
                </c:pt>
                <c:pt idx="76">
                  <c:v>2.0335300802568934</c:v>
                </c:pt>
                <c:pt idx="77">
                  <c:v>2.0885736719306647</c:v>
                </c:pt>
                <c:pt idx="78">
                  <c:v>2.0888036305941458</c:v>
                </c:pt>
                <c:pt idx="79">
                  <c:v>2.1451592263732824</c:v>
                </c:pt>
                <c:pt idx="80">
                  <c:v>2.08462438208409</c:v>
                </c:pt>
                <c:pt idx="81">
                  <c:v>2.3707389001231371</c:v>
                </c:pt>
                <c:pt idx="82">
                  <c:v>2.0670625150006088</c:v>
                </c:pt>
                <c:pt idx="83">
                  <c:v>2.3568118139883376</c:v>
                </c:pt>
                <c:pt idx="84">
                  <c:v>2.0581208378511744</c:v>
                </c:pt>
                <c:pt idx="85">
                  <c:v>1.9056448063559595</c:v>
                </c:pt>
                <c:pt idx="86">
                  <c:v>2.1499295244128391</c:v>
                </c:pt>
                <c:pt idx="87">
                  <c:v>2.1821590035186635</c:v>
                </c:pt>
                <c:pt idx="88">
                  <c:v>2.2290157410611346</c:v>
                </c:pt>
                <c:pt idx="89">
                  <c:v>1.9327687020562005</c:v>
                </c:pt>
                <c:pt idx="90">
                  <c:v>2.0634983901791304</c:v>
                </c:pt>
                <c:pt idx="91">
                  <c:v>1.9708446668057067</c:v>
                </c:pt>
                <c:pt idx="92">
                  <c:v>2.0968298278361601</c:v>
                </c:pt>
                <c:pt idx="93">
                  <c:v>2.1487158287489181</c:v>
                </c:pt>
                <c:pt idx="94">
                  <c:v>2.161088721318853</c:v>
                </c:pt>
                <c:pt idx="95">
                  <c:v>1.9428398043689983</c:v>
                </c:pt>
                <c:pt idx="96">
                  <c:v>1.9018225474085066</c:v>
                </c:pt>
                <c:pt idx="97">
                  <c:v>2.3723266959568354</c:v>
                </c:pt>
                <c:pt idx="98">
                  <c:v>1.9294571570942292</c:v>
                </c:pt>
                <c:pt idx="99">
                  <c:v>1.8464199803029766</c:v>
                </c:pt>
              </c:numCache>
            </c:numRef>
          </c:xVal>
          <c:yVal>
            <c:numRef>
              <c:f>'Ex 9.1a'!$L$32:$L$131</c:f>
              <c:numCache>
                <c:formatCode>General</c:formatCode>
                <c:ptCount val="100"/>
                <c:pt idx="0">
                  <c:v>0.50496323417698286</c:v>
                </c:pt>
                <c:pt idx="1">
                  <c:v>0.48017052768773044</c:v>
                </c:pt>
                <c:pt idx="2">
                  <c:v>0.42256938181037274</c:v>
                </c:pt>
                <c:pt idx="3">
                  <c:v>0.55704172002871755</c:v>
                </c:pt>
                <c:pt idx="4">
                  <c:v>0.51368315943908349</c:v>
                </c:pt>
                <c:pt idx="5">
                  <c:v>0.4643490402756873</c:v>
                </c:pt>
                <c:pt idx="6">
                  <c:v>0.53585302388710421</c:v>
                </c:pt>
                <c:pt idx="7">
                  <c:v>0.56992530359777449</c:v>
                </c:pt>
                <c:pt idx="8">
                  <c:v>0.55456139541328531</c:v>
                </c:pt>
                <c:pt idx="9">
                  <c:v>0.38628236510482666</c:v>
                </c:pt>
                <c:pt idx="10">
                  <c:v>0.54946409660497719</c:v>
                </c:pt>
                <c:pt idx="11">
                  <c:v>0.44803710334016122</c:v>
                </c:pt>
                <c:pt idx="12">
                  <c:v>0.28428282274539457</c:v>
                </c:pt>
                <c:pt idx="13">
                  <c:v>0.72791392422598644</c:v>
                </c:pt>
                <c:pt idx="14">
                  <c:v>0.55555776066064433</c:v>
                </c:pt>
                <c:pt idx="15">
                  <c:v>0.58579138794635388</c:v>
                </c:pt>
                <c:pt idx="16">
                  <c:v>0.68744057257495594</c:v>
                </c:pt>
                <c:pt idx="17">
                  <c:v>0.50628310880783323</c:v>
                </c:pt>
                <c:pt idx="18">
                  <c:v>0.4857976445057644</c:v>
                </c:pt>
                <c:pt idx="19">
                  <c:v>0.6545169820737099</c:v>
                </c:pt>
                <c:pt idx="20">
                  <c:v>0.5491394189994302</c:v>
                </c:pt>
                <c:pt idx="21">
                  <c:v>0.52192425920519114</c:v>
                </c:pt>
                <c:pt idx="22">
                  <c:v>0.54125831700319038</c:v>
                </c:pt>
                <c:pt idx="23">
                  <c:v>0.46033003214081913</c:v>
                </c:pt>
                <c:pt idx="24">
                  <c:v>0.39082695303868914</c:v>
                </c:pt>
                <c:pt idx="25">
                  <c:v>0.48573006915497807</c:v>
                </c:pt>
                <c:pt idx="26">
                  <c:v>0.30822174776515837</c:v>
                </c:pt>
                <c:pt idx="27">
                  <c:v>0.43959228264757882</c:v>
                </c:pt>
                <c:pt idx="28">
                  <c:v>0.36620165853763681</c:v>
                </c:pt>
                <c:pt idx="29">
                  <c:v>0.68433998269985774</c:v>
                </c:pt>
                <c:pt idx="30">
                  <c:v>0.53267552142175445</c:v>
                </c:pt>
                <c:pt idx="31">
                  <c:v>0.7702080858342828</c:v>
                </c:pt>
                <c:pt idx="32">
                  <c:v>0.46982145058365732</c:v>
                </c:pt>
                <c:pt idx="33">
                  <c:v>0.63305857183677938</c:v>
                </c:pt>
                <c:pt idx="34">
                  <c:v>0.37258780844978107</c:v>
                </c:pt>
                <c:pt idx="35">
                  <c:v>0.60763179738583839</c:v>
                </c:pt>
                <c:pt idx="36">
                  <c:v>0.70124795058302625</c:v>
                </c:pt>
                <c:pt idx="37">
                  <c:v>0.70377144704575756</c:v>
                </c:pt>
                <c:pt idx="38">
                  <c:v>0.61271525561559903</c:v>
                </c:pt>
                <c:pt idx="39">
                  <c:v>0.50037659097249143</c:v>
                </c:pt>
                <c:pt idx="40">
                  <c:v>0.58442647978288143</c:v>
                </c:pt>
                <c:pt idx="41">
                  <c:v>0.31053510977618803</c:v>
                </c:pt>
                <c:pt idx="42">
                  <c:v>0.48143848884607254</c:v>
                </c:pt>
                <c:pt idx="43">
                  <c:v>0.55508123796764453</c:v>
                </c:pt>
                <c:pt idx="44">
                  <c:v>0.55405639705079135</c:v>
                </c:pt>
                <c:pt idx="45">
                  <c:v>0.45162213282714975</c:v>
                </c:pt>
                <c:pt idx="46">
                  <c:v>0.37687329740991965</c:v>
                </c:pt>
                <c:pt idx="47">
                  <c:v>0.36889999280709507</c:v>
                </c:pt>
                <c:pt idx="48">
                  <c:v>0.45643847895826239</c:v>
                </c:pt>
                <c:pt idx="49">
                  <c:v>0.34003959436374198</c:v>
                </c:pt>
                <c:pt idx="50">
                  <c:v>0.67179114690136565</c:v>
                </c:pt>
                <c:pt idx="51">
                  <c:v>0.46319114440509762</c:v>
                </c:pt>
                <c:pt idx="52">
                  <c:v>0.58833144823527328</c:v>
                </c:pt>
                <c:pt idx="53">
                  <c:v>0.45792610454164867</c:v>
                </c:pt>
                <c:pt idx="54">
                  <c:v>0.4721265624964025</c:v>
                </c:pt>
                <c:pt idx="55">
                  <c:v>0.56775867774545485</c:v>
                </c:pt>
                <c:pt idx="56">
                  <c:v>0.51478162971983732</c:v>
                </c:pt>
                <c:pt idx="57">
                  <c:v>0.57171848088521027</c:v>
                </c:pt>
                <c:pt idx="58">
                  <c:v>0.45670935176037758</c:v>
                </c:pt>
                <c:pt idx="59">
                  <c:v>0.3695009329980502</c:v>
                </c:pt>
                <c:pt idx="60">
                  <c:v>0.57168174824302831</c:v>
                </c:pt>
                <c:pt idx="61">
                  <c:v>0.35708758126319207</c:v>
                </c:pt>
                <c:pt idx="62">
                  <c:v>0.37764948138023074</c:v>
                </c:pt>
                <c:pt idx="63">
                  <c:v>0.33614067539237408</c:v>
                </c:pt>
                <c:pt idx="64">
                  <c:v>0.20691423398479028</c:v>
                </c:pt>
                <c:pt idx="65">
                  <c:v>0.57254841754237351</c:v>
                </c:pt>
                <c:pt idx="66">
                  <c:v>0.3377595792404407</c:v>
                </c:pt>
                <c:pt idx="67">
                  <c:v>0.33593254947605683</c:v>
                </c:pt>
                <c:pt idx="68">
                  <c:v>0.41594866586020235</c:v>
                </c:pt>
                <c:pt idx="69">
                  <c:v>0.50034041715964983</c:v>
                </c:pt>
                <c:pt idx="70">
                  <c:v>0.53351400236223467</c:v>
                </c:pt>
                <c:pt idx="71">
                  <c:v>0.30954820030670965</c:v>
                </c:pt>
                <c:pt idx="72">
                  <c:v>0.63416463800016443</c:v>
                </c:pt>
                <c:pt idx="73">
                  <c:v>0.73308973978672931</c:v>
                </c:pt>
                <c:pt idx="74">
                  <c:v>0.57441094854551189</c:v>
                </c:pt>
                <c:pt idx="75">
                  <c:v>0.61230164329192249</c:v>
                </c:pt>
                <c:pt idx="76">
                  <c:v>0.45520427675177322</c:v>
                </c:pt>
                <c:pt idx="77">
                  <c:v>0.59747131137668041</c:v>
                </c:pt>
                <c:pt idx="78">
                  <c:v>0.3012382853467086</c:v>
                </c:pt>
                <c:pt idx="79">
                  <c:v>0.74896546106549233</c:v>
                </c:pt>
                <c:pt idx="80">
                  <c:v>0.38188373052345587</c:v>
                </c:pt>
                <c:pt idx="81">
                  <c:v>0.47666643181841001</c:v>
                </c:pt>
                <c:pt idx="82">
                  <c:v>0.42092661722210967</c:v>
                </c:pt>
                <c:pt idx="83">
                  <c:v>0.81150884384777178</c:v>
                </c:pt>
                <c:pt idx="84">
                  <c:v>0.35587639497054174</c:v>
                </c:pt>
                <c:pt idx="85">
                  <c:v>0.61363850635578032</c:v>
                </c:pt>
                <c:pt idx="86">
                  <c:v>0.5718346255750717</c:v>
                </c:pt>
                <c:pt idx="87">
                  <c:v>0.37476691874374507</c:v>
                </c:pt>
                <c:pt idx="88">
                  <c:v>0.36977799007125073</c:v>
                </c:pt>
                <c:pt idx="89">
                  <c:v>0.35710652819057098</c:v>
                </c:pt>
                <c:pt idx="90">
                  <c:v>0.47606737656862608</c:v>
                </c:pt>
                <c:pt idx="91">
                  <c:v>0.55240235401402471</c:v>
                </c:pt>
                <c:pt idx="92">
                  <c:v>0.64649893028688732</c:v>
                </c:pt>
                <c:pt idx="93">
                  <c:v>0.66920482066495268</c:v>
                </c:pt>
                <c:pt idx="94">
                  <c:v>0.38684163853297482</c:v>
                </c:pt>
                <c:pt idx="95">
                  <c:v>0.36713276734666389</c:v>
                </c:pt>
                <c:pt idx="96">
                  <c:v>0.72807030514660698</c:v>
                </c:pt>
                <c:pt idx="97">
                  <c:v>0.60423124157638308</c:v>
                </c:pt>
                <c:pt idx="98">
                  <c:v>0.51937130914693386</c:v>
                </c:pt>
                <c:pt idx="99">
                  <c:v>0.55519844860960588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35872"/>
        <c:axId val="357137792"/>
      </c:scatterChart>
      <c:valAx>
        <c:axId val="35713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7137792"/>
        <c:crosses val="autoZero"/>
        <c:crossBetween val="midCat"/>
      </c:valAx>
      <c:valAx>
        <c:axId val="3571377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Deviation</a:t>
                </a:r>
              </a:p>
            </c:rich>
          </c:tx>
          <c:layout>
            <c:manualLayout>
              <c:xMode val="edge"/>
              <c:yMode val="edge"/>
              <c:x val="1.5002341901009351E-2"/>
              <c:y val="0.241417468874241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135872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'Ex 9.1b'!$L$7</c:f>
              <c:strCache>
                <c:ptCount val="1"/>
                <c:pt idx="0">
                  <c:v>fit x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9.1b'!$L$8:$L$36</c:f>
              <c:numCache>
                <c:formatCode>General</c:formatCode>
                <c:ptCount val="29"/>
                <c:pt idx="0">
                  <c:v>-3.4884235185448387</c:v>
                </c:pt>
                <c:pt idx="1">
                  <c:v>-3.2258601006530809</c:v>
                </c:pt>
                <c:pt idx="2">
                  <c:v>-2.9632966827613236</c:v>
                </c:pt>
                <c:pt idx="3">
                  <c:v>-2.7007332648695659</c:v>
                </c:pt>
                <c:pt idx="4">
                  <c:v>-2.4381698469778081</c:v>
                </c:pt>
                <c:pt idx="5">
                  <c:v>-2.1756064290860508</c:v>
                </c:pt>
                <c:pt idx="6">
                  <c:v>-1.9130430111942931</c:v>
                </c:pt>
                <c:pt idx="7">
                  <c:v>-1.6504795933025356</c:v>
                </c:pt>
                <c:pt idx="8">
                  <c:v>-1.3879161754107781</c:v>
                </c:pt>
                <c:pt idx="9">
                  <c:v>-1.1253527575190203</c:v>
                </c:pt>
                <c:pt idx="10">
                  <c:v>-0.86278933962726279</c:v>
                </c:pt>
                <c:pt idx="11">
                  <c:v>-0.60022592173550526</c:v>
                </c:pt>
                <c:pt idx="12">
                  <c:v>-0.33766250384374757</c:v>
                </c:pt>
                <c:pt idx="13">
                  <c:v>-7.5099085951989997E-2</c:v>
                </c:pt>
                <c:pt idx="14">
                  <c:v>0.18746433193976758</c:v>
                </c:pt>
                <c:pt idx="15">
                  <c:v>0.45002774983152516</c:v>
                </c:pt>
                <c:pt idx="16">
                  <c:v>0.71259116772328279</c:v>
                </c:pt>
                <c:pt idx="17">
                  <c:v>0.97515458561504031</c:v>
                </c:pt>
                <c:pt idx="18">
                  <c:v>1.2377180035067978</c:v>
                </c:pt>
                <c:pt idx="19">
                  <c:v>1.5002814213985554</c:v>
                </c:pt>
                <c:pt idx="20">
                  <c:v>1.7628448392903131</c:v>
                </c:pt>
                <c:pt idx="21">
                  <c:v>2.0254082571820708</c:v>
                </c:pt>
                <c:pt idx="22">
                  <c:v>2.2879716750738281</c:v>
                </c:pt>
                <c:pt idx="23">
                  <c:v>2.5505350929655859</c:v>
                </c:pt>
                <c:pt idx="24">
                  <c:v>2.8130985108573432</c:v>
                </c:pt>
                <c:pt idx="25">
                  <c:v>3.0756619287491009</c:v>
                </c:pt>
                <c:pt idx="26">
                  <c:v>3.3382253466408587</c:v>
                </c:pt>
                <c:pt idx="27">
                  <c:v>3.600788764532616</c:v>
                </c:pt>
                <c:pt idx="28">
                  <c:v>3.8633521824243737</c:v>
                </c:pt>
              </c:numCache>
            </c:numRef>
          </c:xVal>
          <c:yVal>
            <c:numRef>
              <c:f>'Ex 9.1b'!$I$8:$I$36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 9.1b'!$K$7</c:f>
              <c:strCache>
                <c:ptCount val="1"/>
                <c:pt idx="0">
                  <c:v>LCL x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'Ex 9.1b'!$K$8:$K$36</c:f>
              <c:numCache>
                <c:formatCode>General</c:formatCode>
                <c:ptCount val="29"/>
                <c:pt idx="0">
                  <c:v>-4.5177803969063017</c:v>
                </c:pt>
                <c:pt idx="1">
                  <c:v>-4.1923841766046674</c:v>
                </c:pt>
                <c:pt idx="2">
                  <c:v>-3.8677586155585337</c:v>
                </c:pt>
                <c:pt idx="3">
                  <c:v>-3.5440738713184947</c:v>
                </c:pt>
                <c:pt idx="4">
                  <c:v>-3.2215501896040526</c:v>
                </c:pt>
                <c:pt idx="5">
                  <c:v>-2.9004757525243945</c:v>
                </c:pt>
                <c:pt idx="6">
                  <c:v>-2.5812313851068422</c:v>
                </c:pt>
                <c:pt idx="7">
                  <c:v>-2.2643242496472942</c:v>
                </c:pt>
                <c:pt idx="8">
                  <c:v>-1.9504321425933258</c:v>
                </c:pt>
                <c:pt idx="9">
                  <c:v>-1.6404571708847029</c:v>
                </c:pt>
                <c:pt idx="10">
                  <c:v>-1.3355792423572967</c:v>
                </c:pt>
                <c:pt idx="11">
                  <c:v>-1.0372813183379614</c:v>
                </c:pt>
                <c:pt idx="12">
                  <c:v>-0.74728908915818937</c:v>
                </c:pt>
                <c:pt idx="13">
                  <c:v>-0.46734881662696875</c:v>
                </c:pt>
                <c:pt idx="14">
                  <c:v>-0.19881944348187919</c:v>
                </c:pt>
                <c:pt idx="15">
                  <c:v>5.7778019156546401E-2</c:v>
                </c:pt>
                <c:pt idx="16">
                  <c:v>0.30296458240884094</c:v>
                </c:pt>
                <c:pt idx="17">
                  <c:v>0.53809918901258413</c:v>
                </c:pt>
                <c:pt idx="18">
                  <c:v>0.76492810077676388</c:v>
                </c:pt>
                <c:pt idx="19">
                  <c:v>0.98517700803287267</c:v>
                </c:pt>
                <c:pt idx="20">
                  <c:v>1.2003288721077654</c:v>
                </c:pt>
                <c:pt idx="21">
                  <c:v>1.4115636008373125</c:v>
                </c:pt>
                <c:pt idx="22">
                  <c:v>1.619783301161279</c:v>
                </c:pt>
                <c:pt idx="23">
                  <c:v>1.8256657695272422</c:v>
                </c:pt>
                <c:pt idx="24">
                  <c:v>2.0297181682310987</c:v>
                </c:pt>
                <c:pt idx="25">
                  <c:v>2.2323213223001721</c:v>
                </c:pt>
                <c:pt idx="26">
                  <c:v>2.4337634138436486</c:v>
                </c:pt>
                <c:pt idx="27">
                  <c:v>2.6342646885810295</c:v>
                </c:pt>
                <c:pt idx="28">
                  <c:v>2.8339953040629111</c:v>
                </c:pt>
              </c:numCache>
            </c:numRef>
          </c:xVal>
          <c:yVal>
            <c:numRef>
              <c:f>'Ex 9.1b'!$I$8:$I$36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'Ex 9.1b'!$M$7</c:f>
              <c:strCache>
                <c:ptCount val="1"/>
                <c:pt idx="0">
                  <c:v>UCL x</c:v>
                </c:pt>
              </c:strCache>
            </c:strRef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'Ex 9.1b'!$M$8:$M$36</c:f>
              <c:numCache>
                <c:formatCode>General</c:formatCode>
                <c:ptCount val="29"/>
                <c:pt idx="0">
                  <c:v>-2.4590666401833761</c:v>
                </c:pt>
                <c:pt idx="1">
                  <c:v>-2.2593360247014944</c:v>
                </c:pt>
                <c:pt idx="2">
                  <c:v>-2.0588347499641135</c:v>
                </c:pt>
                <c:pt idx="3">
                  <c:v>-1.8573926584206373</c:v>
                </c:pt>
                <c:pt idx="4">
                  <c:v>-1.6547895043515637</c:v>
                </c:pt>
                <c:pt idx="5">
                  <c:v>-1.4507371056477072</c:v>
                </c:pt>
                <c:pt idx="6">
                  <c:v>-1.2448546372817439</c:v>
                </c:pt>
                <c:pt idx="7">
                  <c:v>-1.036634936957777</c:v>
                </c:pt>
                <c:pt idx="8">
                  <c:v>-0.82540020822823024</c:v>
                </c:pt>
                <c:pt idx="9">
                  <c:v>-0.61024834415333762</c:v>
                </c:pt>
                <c:pt idx="10">
                  <c:v>-0.38999943689722877</c:v>
                </c:pt>
                <c:pt idx="11">
                  <c:v>-0.16317052513304908</c:v>
                </c:pt>
                <c:pt idx="12">
                  <c:v>7.1964081470694274E-2</c:v>
                </c:pt>
                <c:pt idx="13">
                  <c:v>0.31715064472298876</c:v>
                </c:pt>
                <c:pt idx="14">
                  <c:v>0.57374810736141435</c:v>
                </c:pt>
                <c:pt idx="15">
                  <c:v>0.84227748050650386</c:v>
                </c:pt>
                <c:pt idx="16">
                  <c:v>1.1222177530377246</c:v>
                </c:pt>
                <c:pt idx="17">
                  <c:v>1.4122099822174965</c:v>
                </c:pt>
                <c:pt idx="18">
                  <c:v>1.7105079062368318</c:v>
                </c:pt>
                <c:pt idx="19">
                  <c:v>2.0153858347642379</c:v>
                </c:pt>
                <c:pt idx="20">
                  <c:v>2.3253608064728608</c:v>
                </c:pt>
                <c:pt idx="21">
                  <c:v>2.6392529135268292</c:v>
                </c:pt>
                <c:pt idx="22">
                  <c:v>2.9561600489863773</c:v>
                </c:pt>
                <c:pt idx="23">
                  <c:v>3.2754044164039295</c:v>
                </c:pt>
                <c:pt idx="24">
                  <c:v>3.5964788534835876</c:v>
                </c:pt>
                <c:pt idx="25">
                  <c:v>3.9190025351980298</c:v>
                </c:pt>
                <c:pt idx="26">
                  <c:v>4.2426872794380692</c:v>
                </c:pt>
                <c:pt idx="27">
                  <c:v>4.5673128404842025</c:v>
                </c:pt>
                <c:pt idx="28">
                  <c:v>4.8927090607858368</c:v>
                </c:pt>
              </c:numCache>
            </c:numRef>
          </c:xVal>
          <c:yVal>
            <c:numRef>
              <c:f>'Ex 9.1b'!$I$8:$I$36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'Ex 9.1b'!$J$7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9.1b'!$J$8:$J$36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xVal>
          <c:yVal>
            <c:numRef>
              <c:f>'Ex 9.1b'!$I$8:$I$36</c:f>
              <c:numCache>
                <c:formatCode>General</c:formatCode>
                <c:ptCount val="29"/>
                <c:pt idx="0">
                  <c:v>-3.5</c:v>
                </c:pt>
                <c:pt idx="1">
                  <c:v>-3.25</c:v>
                </c:pt>
                <c:pt idx="2">
                  <c:v>-3</c:v>
                </c:pt>
                <c:pt idx="3">
                  <c:v>-2.75</c:v>
                </c:pt>
                <c:pt idx="4">
                  <c:v>-2.5</c:v>
                </c:pt>
                <c:pt idx="5">
                  <c:v>-2.25</c:v>
                </c:pt>
                <c:pt idx="6">
                  <c:v>-2</c:v>
                </c:pt>
                <c:pt idx="7">
                  <c:v>-1.75</c:v>
                </c:pt>
                <c:pt idx="8">
                  <c:v>-1.5</c:v>
                </c:pt>
                <c:pt idx="9">
                  <c:v>-1.25</c:v>
                </c:pt>
                <c:pt idx="10">
                  <c:v>-1</c:v>
                </c:pt>
                <c:pt idx="11">
                  <c:v>-0.75</c:v>
                </c:pt>
                <c:pt idx="12">
                  <c:v>-0.5</c:v>
                </c:pt>
                <c:pt idx="13">
                  <c:v>-0.25</c:v>
                </c:pt>
                <c:pt idx="14">
                  <c:v>0</c:v>
                </c:pt>
                <c:pt idx="15">
                  <c:v>0.25</c:v>
                </c:pt>
                <c:pt idx="16">
                  <c:v>0.5</c:v>
                </c:pt>
                <c:pt idx="17">
                  <c:v>0.75</c:v>
                </c:pt>
                <c:pt idx="18">
                  <c:v>1</c:v>
                </c:pt>
                <c:pt idx="19">
                  <c:v>1.25</c:v>
                </c:pt>
                <c:pt idx="20">
                  <c:v>1.5</c:v>
                </c:pt>
                <c:pt idx="21">
                  <c:v>1.75</c:v>
                </c:pt>
                <c:pt idx="22">
                  <c:v>2</c:v>
                </c:pt>
                <c:pt idx="23">
                  <c:v>2.25</c:v>
                </c:pt>
                <c:pt idx="24">
                  <c:v>2.5</c:v>
                </c:pt>
                <c:pt idx="25">
                  <c:v>2.75</c:v>
                </c:pt>
                <c:pt idx="26">
                  <c:v>3</c:v>
                </c:pt>
                <c:pt idx="27">
                  <c:v>3.25</c:v>
                </c:pt>
                <c:pt idx="28">
                  <c:v>3.5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'Ex 9.1b'!$D$27</c:f>
              <c:strCache>
                <c:ptCount val="1"/>
                <c:pt idx="0">
                  <c:v>Probit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</c:marker>
          <c:xVal>
            <c:numRef>
              <c:f>'Ex 9.1b'!$C$28:$C$47</c:f>
              <c:numCache>
                <c:formatCode>General</c:formatCode>
                <c:ptCount val="20"/>
                <c:pt idx="0">
                  <c:v>1.5245071527985852</c:v>
                </c:pt>
                <c:pt idx="1">
                  <c:v>1.2199823078866472</c:v>
                </c:pt>
                <c:pt idx="2">
                  <c:v>-0.68686439798926757</c:v>
                </c:pt>
                <c:pt idx="3">
                  <c:v>1.9310339665931109</c:v>
                </c:pt>
                <c:pt idx="4">
                  <c:v>0.95352546799193982</c:v>
                </c:pt>
                <c:pt idx="5">
                  <c:v>1.2606374049571911</c:v>
                </c:pt>
                <c:pt idx="6">
                  <c:v>-2.2558205504766717</c:v>
                </c:pt>
                <c:pt idx="7">
                  <c:v>0.3937595936511305</c:v>
                </c:pt>
                <c:pt idx="8">
                  <c:v>0.46653840042234596</c:v>
                </c:pt>
                <c:pt idx="9">
                  <c:v>0.63480492507866382</c:v>
                </c:pt>
                <c:pt idx="10">
                  <c:v>0.8979809560137253</c:v>
                </c:pt>
                <c:pt idx="11">
                  <c:v>-3.1484294726417839E-2</c:v>
                </c:pt>
                <c:pt idx="12">
                  <c:v>0.1595859935172674</c:v>
                </c:pt>
                <c:pt idx="13">
                  <c:v>0.27312946297650148</c:v>
                </c:pt>
                <c:pt idx="14">
                  <c:v>-0.91479170924940367</c:v>
                </c:pt>
                <c:pt idx="15">
                  <c:v>0.1434369208768578</c:v>
                </c:pt>
                <c:pt idx="16">
                  <c:v>-1.1957402347649229</c:v>
                </c:pt>
                <c:pt idx="17">
                  <c:v>0.60998026107780878</c:v>
                </c:pt>
                <c:pt idx="18">
                  <c:v>-0.38081689709431921</c:v>
                </c:pt>
                <c:pt idx="19">
                  <c:v>-1.254098090745422</c:v>
                </c:pt>
              </c:numCache>
            </c:numRef>
          </c:xVal>
          <c:yVal>
            <c:numRef>
              <c:f>'Ex 9.1b'!$D$28:$D$47</c:f>
              <c:numCache>
                <c:formatCode>General</c:formatCode>
                <c:ptCount val="20"/>
                <c:pt idx="0">
                  <c:v>1.3829941271006405</c:v>
                </c:pt>
                <c:pt idx="1">
                  <c:v>0.91014679640886487</c:v>
                </c:pt>
                <c:pt idx="2">
                  <c:v>-0.73755597988205279</c:v>
                </c:pt>
                <c:pt idx="3">
                  <c:v>1.8208645376396548</c:v>
                </c:pt>
                <c:pt idx="4">
                  <c:v>0.73755597988205235</c:v>
                </c:pt>
                <c:pt idx="5">
                  <c:v>1.1153373577337866</c:v>
                </c:pt>
                <c:pt idx="6">
                  <c:v>-1.8208645376396548</c:v>
                </c:pt>
                <c:pt idx="7">
                  <c:v>6.1475667639406824E-2</c:v>
                </c:pt>
                <c:pt idx="8">
                  <c:v>0.18536701728959662</c:v>
                </c:pt>
                <c:pt idx="9">
                  <c:v>0.44424875676134512</c:v>
                </c:pt>
                <c:pt idx="10">
                  <c:v>0.58458985705947353</c:v>
                </c:pt>
                <c:pt idx="11">
                  <c:v>-0.44424875676134479</c:v>
                </c:pt>
                <c:pt idx="12">
                  <c:v>-0.18536701728959676</c:v>
                </c:pt>
                <c:pt idx="13">
                  <c:v>-6.1475667639406824E-2</c:v>
                </c:pt>
                <c:pt idx="14">
                  <c:v>-0.91014679640886487</c:v>
                </c:pt>
                <c:pt idx="15">
                  <c:v>-0.3121823291636498</c:v>
                </c:pt>
                <c:pt idx="16">
                  <c:v>-1.1153373577337857</c:v>
                </c:pt>
                <c:pt idx="17">
                  <c:v>0.31218232916364996</c:v>
                </c:pt>
                <c:pt idx="18">
                  <c:v>-0.58458985705947353</c:v>
                </c:pt>
                <c:pt idx="19">
                  <c:v>-1.3829941271006372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365440"/>
        <c:axId val="354367360"/>
      </c:scatterChart>
      <c:valAx>
        <c:axId val="354365440"/>
        <c:scaling>
          <c:orientation val="minMax"/>
          <c:max val="6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>
            <c:manualLayout>
              <c:xMode val="edge"/>
              <c:yMode val="edge"/>
              <c:x val="0.47528531873602525"/>
              <c:y val="0.907610231472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4367360"/>
        <c:crosses val="autoZero"/>
        <c:crossBetween val="midCat"/>
      </c:valAx>
      <c:valAx>
        <c:axId val="354367360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Probit</a:t>
                </a:r>
              </a:p>
            </c:rich>
          </c:tx>
          <c:layout>
            <c:manualLayout>
              <c:xMode val="edge"/>
              <c:yMode val="edge"/>
              <c:x val="1.4763778383364004E-2"/>
              <c:y val="0.391553789894132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4365440"/>
        <c:crosses val="autoZero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Data and Weibull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9129483814612"/>
          <c:y val="0.17218759113444151"/>
          <c:w val="0.6577075329352009"/>
          <c:h val="0.70649278215222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9.2'!$H$13</c:f>
              <c:strCache>
                <c:ptCount val="1"/>
                <c:pt idx="0">
                  <c:v>Model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'Ex 9.2'!$B$15:$B$20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9.2'!$H$15:$H$20</c:f>
              <c:numCache>
                <c:formatCode>General</c:formatCode>
                <c:ptCount val="6"/>
                <c:pt idx="0">
                  <c:v>-10.532117285299339</c:v>
                </c:pt>
                <c:pt idx="1">
                  <c:v>-8.0236540283821665</c:v>
                </c:pt>
                <c:pt idx="2">
                  <c:v>-5.1124358700302803</c:v>
                </c:pt>
                <c:pt idx="3">
                  <c:v>-3.3585677141367554</c:v>
                </c:pt>
                <c:pt idx="4">
                  <c:v>-1.8316659475102499</c:v>
                </c:pt>
                <c:pt idx="5">
                  <c:v>-0.8612598947263268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9.2'!$G$13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9.2'!$B$15:$B$20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'Ex 9.2'!$G$15:$G$20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-5.0072926642935922</c:v>
                </c:pt>
                <c:pt idx="3">
                  <c:v>-2.7826325333778006</c:v>
                </c:pt>
                <c:pt idx="4">
                  <c:v>-1.4814013015900904</c:v>
                </c:pt>
                <c:pt idx="5">
                  <c:v>-0.62867401227398279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962240"/>
        <c:axId val="351964160"/>
      </c:scatterChart>
      <c:valAx>
        <c:axId val="35196224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1964160"/>
        <c:crosses val="autoZero"/>
        <c:crossBetween val="midCat"/>
      </c:valAx>
      <c:valAx>
        <c:axId val="35196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962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18738525474403E-2"/>
          <c:y val="5.0926036643520134E-2"/>
          <c:w val="0.61194758987852982"/>
          <c:h val="0.82899913810338743"/>
        </c:manualLayout>
      </c:layout>
      <c:surfaceChart>
        <c:wireframe val="1"/>
        <c:ser>
          <c:idx val="0"/>
          <c:order val="0"/>
          <c:tx>
            <c:strRef>
              <c:f>'Ex 9.2'!$B$33</c:f>
              <c:strCache>
                <c:ptCount val="1"/>
                <c:pt idx="0">
                  <c:v>1450</c:v>
                </c:pt>
              </c:strCache>
            </c:strRef>
          </c:tx>
          <c:cat>
            <c:numRef>
              <c:f>'Ex 9.2'!$C$32:$H$32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9.2'!$C$33:$H$33</c:f>
              <c:numCache>
                <c:formatCode>General</c:formatCode>
                <c:ptCount val="6"/>
                <c:pt idx="0">
                  <c:v>-336.92004912117562</c:v>
                </c:pt>
                <c:pt idx="1">
                  <c:v>-335.90802355294039</c:v>
                </c:pt>
                <c:pt idx="2">
                  <c:v>-335.20842433635272</c:v>
                </c:pt>
                <c:pt idx="3">
                  <c:v>-334.79806027282507</c:v>
                </c:pt>
                <c:pt idx="4">
                  <c:v>-334.65617612289776</c:v>
                </c:pt>
                <c:pt idx="5">
                  <c:v>-334.764121192066</c:v>
                </c:pt>
              </c:numCache>
            </c:numRef>
          </c:val>
        </c:ser>
        <c:ser>
          <c:idx val="1"/>
          <c:order val="1"/>
          <c:tx>
            <c:strRef>
              <c:f>'Ex 9.2'!$B$34</c:f>
              <c:strCache>
                <c:ptCount val="1"/>
                <c:pt idx="0">
                  <c:v>1550</c:v>
                </c:pt>
              </c:strCache>
            </c:strRef>
          </c:tx>
          <c:cat>
            <c:numRef>
              <c:f>'Ex 9.2'!$C$32:$H$32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9.2'!$C$34:$H$34</c:f>
              <c:numCache>
                <c:formatCode>General</c:formatCode>
                <c:ptCount val="6"/>
                <c:pt idx="0">
                  <c:v>-335.15135911249502</c:v>
                </c:pt>
                <c:pt idx="1">
                  <c:v>-334.35713399814563</c:v>
                </c:pt>
                <c:pt idx="2">
                  <c:v>-333.88933304338559</c:v>
                </c:pt>
                <c:pt idx="3">
                  <c:v>-333.72409169098273</c:v>
                </c:pt>
                <c:pt idx="4">
                  <c:v>-333.84002367844062</c:v>
                </c:pt>
                <c:pt idx="5">
                  <c:v>-334.2178856807501</c:v>
                </c:pt>
              </c:numCache>
            </c:numRef>
          </c:val>
        </c:ser>
        <c:ser>
          <c:idx val="2"/>
          <c:order val="2"/>
          <c:tx>
            <c:strRef>
              <c:f>'Ex 9.2'!$B$35</c:f>
              <c:strCache>
                <c:ptCount val="1"/>
                <c:pt idx="0">
                  <c:v>1650</c:v>
                </c:pt>
              </c:strCache>
            </c:strRef>
          </c:tx>
          <c:cat>
            <c:numRef>
              <c:f>'Ex 9.2'!$C$32:$H$32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9.2'!$C$35:$H$35</c:f>
              <c:numCache>
                <c:formatCode>General</c:formatCode>
                <c:ptCount val="6"/>
                <c:pt idx="0">
                  <c:v>-334.24698104088384</c:v>
                </c:pt>
                <c:pt idx="1">
                  <c:v>-333.70200557856361</c:v>
                </c:pt>
                <c:pt idx="2">
                  <c:v>-333.49655190066221</c:v>
                </c:pt>
                <c:pt idx="3">
                  <c:v>-333.60605424389576</c:v>
                </c:pt>
                <c:pt idx="4">
                  <c:v>-334.00846970909259</c:v>
                </c:pt>
                <c:pt idx="5">
                  <c:v>-334.68393887389027</c:v>
                </c:pt>
              </c:numCache>
            </c:numRef>
          </c:val>
        </c:ser>
        <c:ser>
          <c:idx val="3"/>
          <c:order val="3"/>
          <c:tx>
            <c:strRef>
              <c:f>'Ex 9.2'!$B$36</c:f>
              <c:strCache>
                <c:ptCount val="1"/>
                <c:pt idx="0">
                  <c:v>1750</c:v>
                </c:pt>
              </c:strCache>
            </c:strRef>
          </c:tx>
          <c:cat>
            <c:numRef>
              <c:f>'Ex 9.2'!$C$32:$H$32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9.2'!$C$36:$H$36</c:f>
              <c:numCache>
                <c:formatCode>General</c:formatCode>
                <c:ptCount val="6"/>
                <c:pt idx="0">
                  <c:v>-334.01613578397757</c:v>
                </c:pt>
                <c:pt idx="1">
                  <c:v>-333.74080350370042</c:v>
                </c:pt>
                <c:pt idx="2">
                  <c:v>-333.81707674259366</c:v>
                </c:pt>
                <c:pt idx="3">
                  <c:v>-334.21967385948824</c:v>
                </c:pt>
                <c:pt idx="4">
                  <c:v>-334.92588268193663</c:v>
                </c:pt>
                <c:pt idx="5">
                  <c:v>-335.9152169905804</c:v>
                </c:pt>
              </c:numCache>
            </c:numRef>
          </c:val>
        </c:ser>
        <c:ser>
          <c:idx val="4"/>
          <c:order val="4"/>
          <c:tx>
            <c:strRef>
              <c:f>'Ex 9.2'!$B$37</c:f>
              <c:strCache>
                <c:ptCount val="1"/>
                <c:pt idx="0">
                  <c:v>1850</c:v>
                </c:pt>
              </c:strCache>
            </c:strRef>
          </c:tx>
          <c:cat>
            <c:numRef>
              <c:f>'Ex 9.2'!$C$32:$H$32</c:f>
              <c:numCache>
                <c:formatCode>General</c:formatCode>
                <c:ptCount val="6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  <c:pt idx="4">
                  <c:v>1.35</c:v>
                </c:pt>
                <c:pt idx="5">
                  <c:v>1.4</c:v>
                </c:pt>
              </c:numCache>
            </c:numRef>
          </c:cat>
          <c:val>
            <c:numRef>
              <c:f>'Ex 9.2'!$C$37:$H$37</c:f>
              <c:numCache>
                <c:formatCode>General</c:formatCode>
                <c:ptCount val="6"/>
                <c:pt idx="0">
                  <c:v>-334.31447596260517</c:v>
                </c:pt>
                <c:pt idx="1">
                  <c:v>-334.32139925442902</c:v>
                </c:pt>
                <c:pt idx="2">
                  <c:v>-334.69097368760089</c:v>
                </c:pt>
                <c:pt idx="3">
                  <c:v>-335.39719774916421</c:v>
                </c:pt>
                <c:pt idx="4">
                  <c:v>-336.41668776248741</c:v>
                </c:pt>
                <c:pt idx="5">
                  <c:v>-337.72833013928107</c:v>
                </c:pt>
              </c:numCache>
            </c:numRef>
          </c:val>
        </c:ser>
        <c:bandFmts/>
        <c:axId val="351992832"/>
        <c:axId val="353284864"/>
        <c:axId val="356917696"/>
      </c:surfaceChart>
      <c:catAx>
        <c:axId val="35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3284864"/>
        <c:crosses val="autoZero"/>
        <c:auto val="1"/>
        <c:lblAlgn val="ctr"/>
        <c:lblOffset val="100"/>
        <c:noMultiLvlLbl val="0"/>
      </c:catAx>
      <c:valAx>
        <c:axId val="353284864"/>
        <c:scaling>
          <c:orientation val="minMax"/>
          <c:max val="-333.5"/>
          <c:min val="-337"/>
        </c:scaling>
        <c:delete val="0"/>
        <c:axPos val="l"/>
        <c:majorGridlines/>
        <c:numFmt formatCode="General" sourceLinked="1"/>
        <c:majorTickMark val="out"/>
        <c:minorTickMark val="none"/>
        <c:tickLblPos val="none"/>
        <c:crossAx val="351992832"/>
        <c:crosses val="autoZero"/>
        <c:crossBetween val="midCat"/>
        <c:majorUnit val="0.5"/>
      </c:valAx>
      <c:serAx>
        <c:axId val="356917696"/>
        <c:scaling>
          <c:orientation val="maxMin"/>
        </c:scaling>
        <c:delete val="0"/>
        <c:axPos val="b"/>
        <c:majorTickMark val="out"/>
        <c:minorTickMark val="none"/>
        <c:tickLblPos val="nextTo"/>
        <c:crossAx val="353284864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Data and Lognormal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56774062662471"/>
          <c:y val="0.17218748775806045"/>
          <c:w val="0.65770753293520112"/>
          <c:h val="0.706492782152227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9.3'!$J$16</c:f>
              <c:strCache>
                <c:ptCount val="1"/>
                <c:pt idx="0">
                  <c:v>Model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'Ex 9.3'!$C$18:$C$30</c:f>
              <c:numCache>
                <c:formatCode>General</c:formatCode>
                <c:ptCount val="13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  <c:pt idx="7">
                  <c:v>1</c:v>
                </c:pt>
                <c:pt idx="8">
                  <c:v>6</c:v>
                </c:pt>
                <c:pt idx="9">
                  <c:v>48</c:v>
                </c:pt>
                <c:pt idx="10">
                  <c:v>168</c:v>
                </c:pt>
                <c:pt idx="11">
                  <c:v>500</c:v>
                </c:pt>
                <c:pt idx="12">
                  <c:v>1000</c:v>
                </c:pt>
              </c:numCache>
            </c:numRef>
          </c:xVal>
          <c:yVal>
            <c:numRef>
              <c:f>'Ex 9.3'!$J$18:$J$30</c:f>
              <c:numCache>
                <c:formatCode>General</c:formatCode>
                <c:ptCount val="13"/>
                <c:pt idx="0">
                  <c:v>-2.6661741384716717</c:v>
                </c:pt>
                <c:pt idx="1">
                  <c:v>-2.5454525464228959</c:v>
                </c:pt>
                <c:pt idx="2">
                  <c:v>-2.4053480860892185</c:v>
                </c:pt>
                <c:pt idx="3">
                  <c:v>-2.3209419240937863</c:v>
                </c:pt>
                <c:pt idx="4">
                  <c:v>-2.2474586822480904</c:v>
                </c:pt>
                <c:pt idx="5">
                  <c:v>-2.2007571954701977</c:v>
                </c:pt>
                <c:pt idx="7">
                  <c:v>-2.3524404976469682</c:v>
                </c:pt>
                <c:pt idx="8">
                  <c:v>-2.2317189055981914</c:v>
                </c:pt>
                <c:pt idx="9">
                  <c:v>-2.091614445264514</c:v>
                </c:pt>
                <c:pt idx="10">
                  <c:v>-2.0072082832690827</c:v>
                </c:pt>
                <c:pt idx="11">
                  <c:v>-1.9337250414233871</c:v>
                </c:pt>
                <c:pt idx="12">
                  <c:v>-1.8870235546454941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9.3'!$I$16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'Ex 9.3'!$C$18:$C$31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48</c:v>
                </c:pt>
                <c:pt idx="3">
                  <c:v>168</c:v>
                </c:pt>
                <c:pt idx="4">
                  <c:v>500</c:v>
                </c:pt>
                <c:pt idx="5">
                  <c:v>1000</c:v>
                </c:pt>
                <c:pt idx="7">
                  <c:v>1</c:v>
                </c:pt>
                <c:pt idx="8">
                  <c:v>6</c:v>
                </c:pt>
                <c:pt idx="9">
                  <c:v>48</c:v>
                </c:pt>
                <c:pt idx="10">
                  <c:v>168</c:v>
                </c:pt>
                <c:pt idx="11">
                  <c:v>500</c:v>
                </c:pt>
                <c:pt idx="12">
                  <c:v>1000</c:v>
                </c:pt>
              </c:numCache>
            </c:numRef>
          </c:xVal>
          <c:yVal>
            <c:numRef>
              <c:f>'Ex 9.3'!$I$18:$I$30</c:f>
              <c:numCache>
                <c:formatCode>General</c:formatCode>
                <c:ptCount val="13"/>
                <c:pt idx="0">
                  <c:v>-2.5758293035488999</c:v>
                </c:pt>
                <c:pt idx="1">
                  <c:v>-2.5758293035488999</c:v>
                </c:pt>
                <c:pt idx="2">
                  <c:v>-2.365618126864292</c:v>
                </c:pt>
                <c:pt idx="3">
                  <c:v>-2.365618126864292</c:v>
                </c:pt>
                <c:pt idx="4">
                  <c:v>-2.257129244486225</c:v>
                </c:pt>
                <c:pt idx="5">
                  <c:v>-2.1972863766410518</c:v>
                </c:pt>
                <c:pt idx="7">
                  <c:v>-2.365618126864292</c:v>
                </c:pt>
                <c:pt idx="8">
                  <c:v>-2.1972863766410518</c:v>
                </c:pt>
                <c:pt idx="9">
                  <c:v>-2.0748547343933095</c:v>
                </c:pt>
                <c:pt idx="10">
                  <c:v>-2.0140908120181393</c:v>
                </c:pt>
                <c:pt idx="11">
                  <c:v>-1.9773684281819468</c:v>
                </c:pt>
                <c:pt idx="12">
                  <c:v>-1.8956979239918383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28064"/>
        <c:axId val="353542528"/>
      </c:scatterChart>
      <c:valAx>
        <c:axId val="353528064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3542528"/>
        <c:crosses val="autoZero"/>
        <c:crossBetween val="midCat"/>
      </c:valAx>
      <c:valAx>
        <c:axId val="353542528"/>
        <c:scaling>
          <c:orientation val="minMax"/>
          <c:max val="-1.5"/>
          <c:min val="-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53528064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2027362521713776"/>
          <c:y val="0.63702197673052297"/>
          <c:w val="0.1636233152015415"/>
          <c:h val="0.1642143612645433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87877781100266"/>
          <c:y val="6.762667012302491E-2"/>
          <c:w val="0.65704375560650086"/>
          <c:h val="0.6892543987557104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9.3'!$U$21:$AD$21</c:f>
              <c:numCache>
                <c:formatCode>General</c:formatCode>
                <c:ptCount val="10"/>
                <c:pt idx="0">
                  <c:v>43.11223725664577</c:v>
                </c:pt>
                <c:pt idx="1">
                  <c:v>33.180065721472054</c:v>
                </c:pt>
                <c:pt idx="2">
                  <c:v>41.819252401215834</c:v>
                </c:pt>
                <c:pt idx="3">
                  <c:v>47.845213176824586</c:v>
                </c:pt>
                <c:pt idx="4">
                  <c:v>33.694210815443164</c:v>
                </c:pt>
                <c:pt idx="5">
                  <c:v>46.795872252182235</c:v>
                </c:pt>
                <c:pt idx="6">
                  <c:v>38.541606203599081</c:v>
                </c:pt>
                <c:pt idx="7">
                  <c:v>36.520757323387798</c:v>
                </c:pt>
                <c:pt idx="8">
                  <c:v>50.108571907425848</c:v>
                </c:pt>
                <c:pt idx="9">
                  <c:v>32.432369649015087</c:v>
                </c:pt>
              </c:numCache>
            </c:numRef>
          </c:xVal>
          <c:yVal>
            <c:numRef>
              <c:f>'Ex 9.3'!$U$22:$AD$22</c:f>
              <c:numCache>
                <c:formatCode>General</c:formatCode>
                <c:ptCount val="10"/>
                <c:pt idx="0">
                  <c:v>16.111880677474549</c:v>
                </c:pt>
                <c:pt idx="1">
                  <c:v>12.128010368366747</c:v>
                </c:pt>
                <c:pt idx="2">
                  <c:v>15.031887245147738</c:v>
                </c:pt>
                <c:pt idx="3">
                  <c:v>18.442568077358231</c:v>
                </c:pt>
                <c:pt idx="4">
                  <c:v>12.249246005224164</c:v>
                </c:pt>
                <c:pt idx="5">
                  <c:v>17.683195726271581</c:v>
                </c:pt>
                <c:pt idx="6">
                  <c:v>13.998284433278705</c:v>
                </c:pt>
                <c:pt idx="7">
                  <c:v>13.432415451921264</c:v>
                </c:pt>
                <c:pt idx="8">
                  <c:v>20.411210852453756</c:v>
                </c:pt>
                <c:pt idx="9">
                  <c:v>11.553105184550258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79776"/>
        <c:axId val="353581696"/>
      </c:scatterChart>
      <c:valAx>
        <c:axId val="353579776"/>
        <c:scaling>
          <c:orientation val="minMax"/>
          <c:max val="6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581696"/>
        <c:crosses val="autoZero"/>
        <c:crossBetween val="midCat"/>
        <c:majorUnit val="10"/>
      </c:valAx>
      <c:valAx>
        <c:axId val="35358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sigma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5797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36282490005328"/>
          <c:y val="6.7626670123024923E-2"/>
          <c:w val="0.61203672325769409"/>
          <c:h val="0.676908719743365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9.3'!$U$23:$AD$23</c:f>
              <c:numCache>
                <c:formatCode>General</c:formatCode>
                <c:ptCount val="10"/>
                <c:pt idx="0">
                  <c:v>2.0509848507981387</c:v>
                </c:pt>
                <c:pt idx="1">
                  <c:v>1.028558233895553</c:v>
                </c:pt>
                <c:pt idx="2">
                  <c:v>2.1891980460342633</c:v>
                </c:pt>
                <c:pt idx="3">
                  <c:v>1.3720897260909153</c:v>
                </c:pt>
                <c:pt idx="4">
                  <c:v>0.95525156110267984</c:v>
                </c:pt>
                <c:pt idx="5">
                  <c:v>1.5791286089527696</c:v>
                </c:pt>
                <c:pt idx="6">
                  <c:v>1.6087740080644943</c:v>
                </c:pt>
                <c:pt idx="7">
                  <c:v>0.91321271564529893</c:v>
                </c:pt>
                <c:pt idx="8">
                  <c:v>1.2172314167505141</c:v>
                </c:pt>
                <c:pt idx="9">
                  <c:v>0.90652780893983087</c:v>
                </c:pt>
              </c:numCache>
            </c:numRef>
          </c:xVal>
          <c:yVal>
            <c:numRef>
              <c:f>'Ex 9.3'!$U$24:$AD$24</c:f>
              <c:numCache>
                <c:formatCode>General</c:formatCode>
                <c:ptCount val="10"/>
                <c:pt idx="0">
                  <c:v>8.2727552584046515E-3</c:v>
                </c:pt>
                <c:pt idx="1">
                  <c:v>1.475121833481674E-2</c:v>
                </c:pt>
                <c:pt idx="2">
                  <c:v>6.1509410901723349E-3</c:v>
                </c:pt>
                <c:pt idx="3">
                  <c:v>1.1658467826181296E-2</c:v>
                </c:pt>
                <c:pt idx="4">
                  <c:v>1.4489507051484218E-2</c:v>
                </c:pt>
                <c:pt idx="5">
                  <c:v>9.8395351845004253E-3</c:v>
                </c:pt>
                <c:pt idx="6">
                  <c:v>9.1015086028807257E-3</c:v>
                </c:pt>
                <c:pt idx="7">
                  <c:v>1.4086949987714092E-2</c:v>
                </c:pt>
                <c:pt idx="8">
                  <c:v>1.6041296526818627E-2</c:v>
                </c:pt>
                <c:pt idx="9">
                  <c:v>1.4020319994596298E-2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618176"/>
        <c:axId val="353624448"/>
      </c:scatterChart>
      <c:valAx>
        <c:axId val="353618176"/>
        <c:scaling>
          <c:orientation val="minMax"/>
          <c:max val="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24448"/>
        <c:crosses val="autoZero"/>
        <c:crossBetween val="midCat"/>
        <c:majorUnit val="1"/>
      </c:valAx>
      <c:valAx>
        <c:axId val="353624448"/>
        <c:scaling>
          <c:orientation val="minMax"/>
          <c:max val="2.5000000000000012E-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FOM pfail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618176"/>
        <c:crosses val="autoZero"/>
        <c:crossBetween val="midCat"/>
        <c:majorUnit val="1.0000000000000005E-2"/>
      </c:valAx>
    </c:plotArea>
    <c:plotVisOnly val="1"/>
    <c:dispBlanksAs val="gap"/>
    <c:showDLblsOverMax val="0"/>
  </c:chart>
  <c:txPr>
    <a:bodyPr/>
    <a:lstStyle/>
    <a:p>
      <a:pPr>
        <a:defRPr sz="1200" b="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585786</xdr:colOff>
      <xdr:row>2</xdr:row>
      <xdr:rowOff>109536</xdr:rowOff>
    </xdr:from>
    <xdr:to>
      <xdr:col>14</xdr:col>
      <xdr:colOff>323849</xdr:colOff>
      <xdr:row>14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15</xdr:row>
      <xdr:rowOff>104775</xdr:rowOff>
    </xdr:from>
    <xdr:to>
      <xdr:col>8</xdr:col>
      <xdr:colOff>490538</xdr:colOff>
      <xdr:row>27</xdr:row>
      <xdr:rowOff>100014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15</xdr:row>
      <xdr:rowOff>95250</xdr:rowOff>
    </xdr:from>
    <xdr:to>
      <xdr:col>14</xdr:col>
      <xdr:colOff>352424</xdr:colOff>
      <xdr:row>27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251093</xdr:colOff>
      <xdr:row>5</xdr:row>
      <xdr:rowOff>37798</xdr:rowOff>
    </xdr:from>
    <xdr:ext cx="3409948" cy="249237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4</xdr:row>
      <xdr:rowOff>0</xdr:rowOff>
    </xdr:from>
    <xdr:to>
      <xdr:col>18</xdr:col>
      <xdr:colOff>352425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204787</xdr:colOff>
      <xdr:row>29</xdr:row>
      <xdr:rowOff>14287</xdr:rowOff>
    </xdr:from>
    <xdr:to>
      <xdr:col>14</xdr:col>
      <xdr:colOff>76200</xdr:colOff>
      <xdr:row>40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37</xdr:row>
      <xdr:rowOff>152400</xdr:rowOff>
    </xdr:from>
    <xdr:to>
      <xdr:col>8</xdr:col>
      <xdr:colOff>390525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161925</xdr:colOff>
      <xdr:row>25</xdr:row>
      <xdr:rowOff>9525</xdr:rowOff>
    </xdr:from>
    <xdr:ext cx="2257425" cy="2057400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22</xdr:col>
      <xdr:colOff>152400</xdr:colOff>
      <xdr:row>38</xdr:row>
      <xdr:rowOff>28575</xdr:rowOff>
    </xdr:from>
    <xdr:ext cx="2257425" cy="20574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18</xdr:col>
      <xdr:colOff>47625</xdr:colOff>
      <xdr:row>38</xdr:row>
      <xdr:rowOff>0</xdr:rowOff>
    </xdr:from>
    <xdr:ext cx="2257425" cy="2057400"/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14</xdr:col>
      <xdr:colOff>180975</xdr:colOff>
      <xdr:row>38</xdr:row>
      <xdr:rowOff>0</xdr:rowOff>
    </xdr:from>
    <xdr:ext cx="2257425" cy="2057400"/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14</xdr:col>
      <xdr:colOff>238125</xdr:colOff>
      <xdr:row>51</xdr:row>
      <xdr:rowOff>76200</xdr:rowOff>
    </xdr:from>
    <xdr:ext cx="3438525" cy="1381125"/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6311" t="66272" r="6068" b="5128"/>
        <a:stretch>
          <a:fillRect/>
        </a:stretch>
      </xdr:blipFill>
      <xdr:spPr bwMode="auto">
        <a:xfrm>
          <a:off x="8772525" y="9791700"/>
          <a:ext cx="3438525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23</xdr:col>
      <xdr:colOff>457200</xdr:colOff>
      <xdr:row>31</xdr:row>
      <xdr:rowOff>66675</xdr:rowOff>
    </xdr:from>
    <xdr:ext cx="1085850" cy="457200"/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6020" t="85404" r="56310" b="5128"/>
        <a:stretch>
          <a:fillRect/>
        </a:stretch>
      </xdr:blipFill>
      <xdr:spPr bwMode="auto">
        <a:xfrm>
          <a:off x="14478000" y="5972175"/>
          <a:ext cx="1085850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23</xdr:col>
      <xdr:colOff>304800</xdr:colOff>
      <xdr:row>26</xdr:row>
      <xdr:rowOff>66675</xdr:rowOff>
    </xdr:from>
    <xdr:ext cx="1247775" cy="1028700"/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1893" t="25246" r="56311" b="53452"/>
        <a:stretch>
          <a:fillRect/>
        </a:stretch>
      </xdr:blipFill>
      <xdr:spPr bwMode="auto">
        <a:xfrm>
          <a:off x="14325600" y="5019675"/>
          <a:ext cx="1247775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1"/>
  <sheetViews>
    <sheetView zoomScaleNormal="100" workbookViewId="0">
      <selection activeCell="J11" sqref="J11"/>
    </sheetView>
  </sheetViews>
  <sheetFormatPr defaultRowHeight="15" x14ac:dyDescent="0.25"/>
  <cols>
    <col min="1" max="1" width="3.140625" customWidth="1"/>
    <col min="6" max="6" width="10" customWidth="1"/>
    <col min="13" max="13" width="9.140625" customWidth="1"/>
  </cols>
  <sheetData>
    <row r="1" spans="2:17" ht="15.75" x14ac:dyDescent="0.25">
      <c r="B1" s="11" t="s">
        <v>16</v>
      </c>
    </row>
    <row r="2" spans="2:17" x14ac:dyDescent="0.25">
      <c r="B2" t="s">
        <v>15</v>
      </c>
    </row>
    <row r="4" spans="2:17" x14ac:dyDescent="0.25">
      <c r="B4" s="9" t="s">
        <v>14</v>
      </c>
      <c r="C4" s="10">
        <v>0.95</v>
      </c>
      <c r="E4" s="1" t="s">
        <v>3</v>
      </c>
    </row>
    <row r="5" spans="2:17" x14ac:dyDescent="0.25">
      <c r="B5" s="9" t="s">
        <v>13</v>
      </c>
      <c r="C5" s="8">
        <f>COUNT(B8:B16)</f>
        <v>9</v>
      </c>
      <c r="E5" s="1" t="s">
        <v>10</v>
      </c>
      <c r="F5" s="1" t="s">
        <v>9</v>
      </c>
      <c r="G5" s="1" t="s">
        <v>8</v>
      </c>
    </row>
    <row r="6" spans="2:17" x14ac:dyDescent="0.25">
      <c r="E6" s="1" t="s">
        <v>7</v>
      </c>
      <c r="F6" s="4">
        <f>C4</f>
        <v>0.95</v>
      </c>
      <c r="G6" s="3">
        <f>G7 + _xlfn.T.INV(F6,C5-1) *G13/SQRT(C5)</f>
        <v>2.4053097212539214</v>
      </c>
      <c r="Q6" s="7"/>
    </row>
    <row r="7" spans="2:17" x14ac:dyDescent="0.25">
      <c r="B7" s="6" t="s">
        <v>12</v>
      </c>
      <c r="E7" s="1" t="s">
        <v>6</v>
      </c>
      <c r="F7" s="4">
        <v>0.5</v>
      </c>
      <c r="G7" s="3">
        <f>AVERAGE(B8:B16)</f>
        <v>2.0883758578027685</v>
      </c>
    </row>
    <row r="8" spans="2:17" x14ac:dyDescent="0.25">
      <c r="B8">
        <v>2.1490502391411321</v>
      </c>
      <c r="E8" s="1" t="s">
        <v>5</v>
      </c>
      <c r="F8" s="4">
        <f>1-C4</f>
        <v>5.0000000000000044E-2</v>
      </c>
      <c r="G8" s="3">
        <f>G7 + _xlfn.T.INV(F8,C5-1) *G13/SQRT(C5)</f>
        <v>1.7714419943516158</v>
      </c>
    </row>
    <row r="9" spans="2:17" x14ac:dyDescent="0.25">
      <c r="B9">
        <v>2.2307178908552876</v>
      </c>
    </row>
    <row r="10" spans="2:17" x14ac:dyDescent="0.25">
      <c r="B10">
        <v>2.5080437369360378</v>
      </c>
      <c r="E10" s="5" t="s">
        <v>11</v>
      </c>
      <c r="F10" s="5"/>
    </row>
    <row r="11" spans="2:17" x14ac:dyDescent="0.25">
      <c r="B11">
        <v>2.532588534727553</v>
      </c>
      <c r="E11" s="1" t="s">
        <v>10</v>
      </c>
      <c r="F11" s="1" t="s">
        <v>9</v>
      </c>
      <c r="G11" s="1" t="s">
        <v>8</v>
      </c>
    </row>
    <row r="12" spans="2:17" x14ac:dyDescent="0.25">
      <c r="B12">
        <v>1.9505566166151092</v>
      </c>
      <c r="E12" s="1" t="s">
        <v>7</v>
      </c>
      <c r="F12" s="4">
        <f>C4</f>
        <v>0.95</v>
      </c>
      <c r="G12" s="3">
        <f>SQRT(($C$5-1)*$G$13^2/CHIINV(F12, $C$5-1))</f>
        <v>0.87485592058320794</v>
      </c>
    </row>
    <row r="13" spans="2:17" x14ac:dyDescent="0.25">
      <c r="B13">
        <v>1.1013479354823543</v>
      </c>
      <c r="E13" s="1" t="s">
        <v>6</v>
      </c>
      <c r="F13" s="4">
        <v>0.5</v>
      </c>
      <c r="G13" s="3">
        <f>STDEV(B8:B16)</f>
        <v>0.51130789372665519</v>
      </c>
    </row>
    <row r="14" spans="2:17" x14ac:dyDescent="0.25">
      <c r="B14">
        <v>2.3044370026003715</v>
      </c>
      <c r="E14" s="1" t="s">
        <v>5</v>
      </c>
      <c r="F14" s="4">
        <f>1-C4</f>
        <v>5.0000000000000044E-2</v>
      </c>
      <c r="G14" s="3">
        <f>SQRT(($C$5-1)*$G$13^2/CHIINV(F14, $C$5-1))</f>
        <v>0.36724780933756301</v>
      </c>
    </row>
    <row r="15" spans="2:17" x14ac:dyDescent="0.25">
      <c r="B15">
        <v>2.5757553799489856</v>
      </c>
    </row>
    <row r="16" spans="2:17" x14ac:dyDescent="0.25">
      <c r="B16">
        <v>1.4428853839180866</v>
      </c>
    </row>
    <row r="31" spans="2:14" x14ac:dyDescent="0.25">
      <c r="B31" s="2" t="s">
        <v>4</v>
      </c>
      <c r="C31" s="2"/>
      <c r="D31" s="2"/>
      <c r="E31" s="2"/>
      <c r="F31" s="2"/>
      <c r="G31" s="2"/>
      <c r="H31" s="2"/>
      <c r="I31" s="2"/>
      <c r="J31" s="2"/>
      <c r="K31" s="1" t="s">
        <v>3</v>
      </c>
      <c r="L31" s="1" t="s">
        <v>2</v>
      </c>
      <c r="M31" s="1" t="s">
        <v>1</v>
      </c>
      <c r="N31" s="1" t="s">
        <v>0</v>
      </c>
    </row>
    <row r="32" spans="2:14" x14ac:dyDescent="0.25">
      <c r="B32">
        <f ca="1">NORMINV(RAND(), $G$7, $G$13)</f>
        <v>2.3683598956327021</v>
      </c>
      <c r="C32">
        <f ca="1">NORMINV(RAND(), $G$7, $G$13)</f>
        <v>2.3954829869123593</v>
      </c>
      <c r="D32">
        <f ca="1">NORMINV(RAND(), $G$7, $G$13)</f>
        <v>1.6847184607816748</v>
      </c>
      <c r="E32">
        <f ca="1">NORMINV(RAND(), $G$7, $G$13)</f>
        <v>1.5085644073558475</v>
      </c>
      <c r="F32">
        <f ca="1">NORMINV(RAND(), $G$7, $G$13)</f>
        <v>1.9735405966600987</v>
      </c>
      <c r="G32">
        <f ca="1">NORMINV(RAND(), $G$7, $G$13)</f>
        <v>1.7403986265917035</v>
      </c>
      <c r="H32">
        <f ca="1">NORMINV(RAND(), $G$7, $G$13)</f>
        <v>1.6744515709083423</v>
      </c>
      <c r="I32">
        <f ca="1">NORMINV(RAND(), $G$7, $G$13)</f>
        <v>2.4939513078948758</v>
      </c>
      <c r="J32">
        <f ca="1">NORMINV(RAND(), $G$7, $G$13)</f>
        <v>3.0363714698949074</v>
      </c>
      <c r="K32">
        <f ca="1">AVERAGE(B32:J32)</f>
        <v>2.0973154802925009</v>
      </c>
      <c r="L32">
        <f ca="1">STDEV(B32:J32)</f>
        <v>0.50496323417698286</v>
      </c>
      <c r="M32">
        <f ca="1">((RANK(K32, $K$32:$K$131, 1)-0.3) / (100+0.4))</f>
        <v>0.51494023904382469</v>
      </c>
      <c r="N32">
        <f ca="1">((RANK(L32, $L$32:$L$131, 1)-0.3) / (100+0.4))</f>
        <v>0.4950199203187251</v>
      </c>
    </row>
    <row r="33" spans="2:14" x14ac:dyDescent="0.25">
      <c r="B33">
        <f ca="1">NORMINV(RAND(), $G$7, $G$13)</f>
        <v>1.6694537306698654</v>
      </c>
      <c r="C33">
        <f ca="1">NORMINV(RAND(), $G$7, $G$13)</f>
        <v>2.0839094372911648</v>
      </c>
      <c r="D33">
        <f ca="1">NORMINV(RAND(), $G$7, $G$13)</f>
        <v>2.0573895106729312</v>
      </c>
      <c r="E33">
        <f ca="1">NORMINV(RAND(), $G$7, $G$13)</f>
        <v>1.6496122645281681</v>
      </c>
      <c r="F33">
        <f ca="1">NORMINV(RAND(), $G$7, $G$13)</f>
        <v>2.3877097185839791</v>
      </c>
      <c r="G33">
        <f ca="1">NORMINV(RAND(), $G$7, $G$13)</f>
        <v>2.5049912452896135</v>
      </c>
      <c r="H33">
        <f ca="1">NORMINV(RAND(), $G$7, $G$13)</f>
        <v>3.1524100858741786</v>
      </c>
      <c r="I33">
        <f ca="1">NORMINV(RAND(), $G$7, $G$13)</f>
        <v>2.0837548577253715</v>
      </c>
      <c r="J33">
        <f ca="1">NORMINV(RAND(), $G$7, $G$13)</f>
        <v>1.7518513343099273</v>
      </c>
      <c r="K33">
        <f ca="1">AVERAGE(B33:J33)</f>
        <v>2.1490091316605775</v>
      </c>
      <c r="L33">
        <f ca="1">STDEV(B33:J33)</f>
        <v>0.48017052768773044</v>
      </c>
      <c r="M33">
        <f ca="1">((RANK(K33, $K$32:$K$131, 1)-0.3) / (100+0.4))</f>
        <v>0.65438247011952189</v>
      </c>
      <c r="N33">
        <f ca="1">((RANK(L33, $L$32:$L$131, 1)-0.3) / (100+0.4))</f>
        <v>0.4352589641434263</v>
      </c>
    </row>
    <row r="34" spans="2:14" x14ac:dyDescent="0.25">
      <c r="B34">
        <f ca="1">NORMINV(RAND(), $G$7, $G$13)</f>
        <v>2.8653201532380748</v>
      </c>
      <c r="C34">
        <f ca="1">NORMINV(RAND(), $G$7, $G$13)</f>
        <v>1.9620244669822868</v>
      </c>
      <c r="D34">
        <f ca="1">NORMINV(RAND(), $G$7, $G$13)</f>
        <v>1.7010847786876091</v>
      </c>
      <c r="E34">
        <f ca="1">NORMINV(RAND(), $G$7, $G$13)</f>
        <v>2.3541909148352191</v>
      </c>
      <c r="F34">
        <f ca="1">NORMINV(RAND(), $G$7, $G$13)</f>
        <v>1.8486417163800049</v>
      </c>
      <c r="G34">
        <f ca="1">NORMINV(RAND(), $G$7, $G$13)</f>
        <v>2.4904514791798493</v>
      </c>
      <c r="H34">
        <f ca="1">NORMINV(RAND(), $G$7, $G$13)</f>
        <v>2.1727031369636727</v>
      </c>
      <c r="I34">
        <f ca="1">NORMINV(RAND(), $G$7, $G$13)</f>
        <v>1.6782107288481929</v>
      </c>
      <c r="J34">
        <f ca="1">NORMINV(RAND(), $G$7, $G$13)</f>
        <v>2.6206960050626837</v>
      </c>
      <c r="K34">
        <f ca="1">AVERAGE(B34:J34)</f>
        <v>2.1881470422419547</v>
      </c>
      <c r="L34">
        <f ca="1">STDEV(B34:J34)</f>
        <v>0.42256938181037274</v>
      </c>
      <c r="M34">
        <f ca="1">((RANK(K34, $K$32:$K$131, 1)-0.3) / (100+0.4))</f>
        <v>0.76394422310756971</v>
      </c>
      <c r="N34">
        <f ca="1">((RANK(L34, $L$32:$L$131, 1)-0.3) / (100+0.4))</f>
        <v>0.28585657370517925</v>
      </c>
    </row>
    <row r="35" spans="2:14" x14ac:dyDescent="0.25">
      <c r="B35">
        <f ca="1">NORMINV(RAND(), $G$7, $G$13)</f>
        <v>1.528670249242422</v>
      </c>
      <c r="C35">
        <f ca="1">NORMINV(RAND(), $G$7, $G$13)</f>
        <v>1.9597979748163921</v>
      </c>
      <c r="D35">
        <f ca="1">NORMINV(RAND(), $G$7, $G$13)</f>
        <v>3.5418453097843949</v>
      </c>
      <c r="E35">
        <f ca="1">NORMINV(RAND(), $G$7, $G$13)</f>
        <v>2.5313602027156308</v>
      </c>
      <c r="F35">
        <f ca="1">NORMINV(RAND(), $G$7, $G$13)</f>
        <v>2.3917649167324626</v>
      </c>
      <c r="G35">
        <f ca="1">NORMINV(RAND(), $G$7, $G$13)</f>
        <v>2.4466324743606109</v>
      </c>
      <c r="H35">
        <f ca="1">NORMINV(RAND(), $G$7, $G$13)</f>
        <v>2.2516386132404227</v>
      </c>
      <c r="I35">
        <f ca="1">NORMINV(RAND(), $G$7, $G$13)</f>
        <v>2.7956436548355832</v>
      </c>
      <c r="J35">
        <f ca="1">NORMINV(RAND(), $G$7, $G$13)</f>
        <v>2.6298171574824969</v>
      </c>
      <c r="K35">
        <f ca="1">AVERAGE(B35:J35)</f>
        <v>2.4530189503567126</v>
      </c>
      <c r="L35">
        <f ca="1">STDEV(B35:J35)</f>
        <v>0.55704172002871755</v>
      </c>
      <c r="M35">
        <f ca="1">((RANK(K35, $K$32:$K$131, 1)-0.3) / (100+0.4))</f>
        <v>0.99302788844621515</v>
      </c>
      <c r="N35">
        <f ca="1">((RANK(L35, $L$32:$L$131, 1)-0.3) / (100+0.4))</f>
        <v>0.67430278884462147</v>
      </c>
    </row>
    <row r="36" spans="2:14" x14ac:dyDescent="0.25">
      <c r="B36">
        <f ca="1">NORMINV(RAND(), $G$7, $G$13)</f>
        <v>1.7918681238133063</v>
      </c>
      <c r="C36">
        <f ca="1">NORMINV(RAND(), $G$7, $G$13)</f>
        <v>2.7263383500742382</v>
      </c>
      <c r="D36">
        <f ca="1">NORMINV(RAND(), $G$7, $G$13)</f>
        <v>2.1017256992972881</v>
      </c>
      <c r="E36">
        <f ca="1">NORMINV(RAND(), $G$7, $G$13)</f>
        <v>1.3428892777527359</v>
      </c>
      <c r="F36">
        <f ca="1">NORMINV(RAND(), $G$7, $G$13)</f>
        <v>2.6141834431708935</v>
      </c>
      <c r="G36">
        <f ca="1">NORMINV(RAND(), $G$7, $G$13)</f>
        <v>1.7886629590039149</v>
      </c>
      <c r="H36">
        <f ca="1">NORMINV(RAND(), $G$7, $G$13)</f>
        <v>1.3120541775696468</v>
      </c>
      <c r="I36">
        <f ca="1">NORMINV(RAND(), $G$7, $G$13)</f>
        <v>2.1911001583538914</v>
      </c>
      <c r="J36">
        <f ca="1">NORMINV(RAND(), $G$7, $G$13)</f>
        <v>2.4188765549433904</v>
      </c>
      <c r="K36">
        <f ca="1">AVERAGE(B36:J36)</f>
        <v>2.0319665271088119</v>
      </c>
      <c r="L36">
        <f ca="1">STDEV(B36:J36)</f>
        <v>0.51368315943908349</v>
      </c>
      <c r="M36">
        <f ca="1">((RANK(K36, $K$32:$K$131, 1)-0.3) / (100+0.4))</f>
        <v>0.33565737051792832</v>
      </c>
      <c r="N36">
        <f ca="1">((RANK(L36, $L$32:$L$131, 1)-0.3) / (100+0.4))</f>
        <v>0.51494023904382469</v>
      </c>
    </row>
    <row r="37" spans="2:14" x14ac:dyDescent="0.25">
      <c r="B37">
        <f ca="1">NORMINV(RAND(), $G$7, $G$13)</f>
        <v>2.4256294904986317</v>
      </c>
      <c r="C37">
        <f ca="1">NORMINV(RAND(), $G$7, $G$13)</f>
        <v>1.3933080017766102</v>
      </c>
      <c r="D37">
        <f ca="1">NORMINV(RAND(), $G$7, $G$13)</f>
        <v>1.9415792950030508</v>
      </c>
      <c r="E37">
        <f ca="1">NORMINV(RAND(), $G$7, $G$13)</f>
        <v>2.5478931560709519</v>
      </c>
      <c r="F37">
        <f ca="1">NORMINV(RAND(), $G$7, $G$13)</f>
        <v>1.7279902300067296</v>
      </c>
      <c r="G37">
        <f ca="1">NORMINV(RAND(), $G$7, $G$13)</f>
        <v>2.2919565701023727</v>
      </c>
      <c r="H37">
        <f ca="1">NORMINV(RAND(), $G$7, $G$13)</f>
        <v>2.2107694624202949</v>
      </c>
      <c r="I37">
        <f ca="1">NORMINV(RAND(), $G$7, $G$13)</f>
        <v>2.0064166802545613</v>
      </c>
      <c r="J37">
        <f ca="1">NORMINV(RAND(), $G$7, $G$13)</f>
        <v>2.9591688406901238</v>
      </c>
      <c r="K37">
        <f ca="1">AVERAGE(B37:J37)</f>
        <v>2.1671901918692589</v>
      </c>
      <c r="L37">
        <f ca="1">STDEV(B37:J37)</f>
        <v>0.4643490402756873</v>
      </c>
      <c r="M37">
        <f ca="1">((RANK(K37, $K$32:$K$131, 1)-0.3) / (100+0.4))</f>
        <v>0.70418326693227096</v>
      </c>
      <c r="N37">
        <f ca="1">((RANK(L37, $L$32:$L$131, 1)-0.3) / (100+0.4))</f>
        <v>0.38545816733067728</v>
      </c>
    </row>
    <row r="38" spans="2:14" x14ac:dyDescent="0.25">
      <c r="B38">
        <f ca="1">NORMINV(RAND(), $G$7, $G$13)</f>
        <v>1.5264965204647365</v>
      </c>
      <c r="C38">
        <f ca="1">NORMINV(RAND(), $G$7, $G$13)</f>
        <v>2.3896500128504639</v>
      </c>
      <c r="D38">
        <f ca="1">NORMINV(RAND(), $G$7, $G$13)</f>
        <v>2.1923900408867807</v>
      </c>
      <c r="E38">
        <f ca="1">NORMINV(RAND(), $G$7, $G$13)</f>
        <v>2.8628192485233441</v>
      </c>
      <c r="F38">
        <f ca="1">NORMINV(RAND(), $G$7, $G$13)</f>
        <v>1.6095144484734429</v>
      </c>
      <c r="G38">
        <f ca="1">NORMINV(RAND(), $G$7, $G$13)</f>
        <v>2.4403199809552696</v>
      </c>
      <c r="H38">
        <f ca="1">NORMINV(RAND(), $G$7, $G$13)</f>
        <v>2.1922954843525089</v>
      </c>
      <c r="I38">
        <f ca="1">NORMINV(RAND(), $G$7, $G$13)</f>
        <v>1.2372907828642306</v>
      </c>
      <c r="J38">
        <f ca="1">NORMINV(RAND(), $G$7, $G$13)</f>
        <v>2.5306180597493357</v>
      </c>
      <c r="K38">
        <f ca="1">AVERAGE(B38:J38)</f>
        <v>2.1090438421244571</v>
      </c>
      <c r="L38">
        <f ca="1">STDEV(B38:J38)</f>
        <v>0.53585302388710421</v>
      </c>
      <c r="M38">
        <f ca="1">((RANK(K38, $K$32:$K$131, 1)-0.3) / (100+0.4))</f>
        <v>0.53486055776892427</v>
      </c>
      <c r="N38">
        <f ca="1">((RANK(L38, $L$32:$L$131, 1)-0.3) / (100+0.4))</f>
        <v>0.57470119521912355</v>
      </c>
    </row>
    <row r="39" spans="2:14" x14ac:dyDescent="0.25">
      <c r="B39">
        <f ca="1">NORMINV(RAND(), $G$7, $G$13)</f>
        <v>2.3951446746711551</v>
      </c>
      <c r="C39">
        <f ca="1">NORMINV(RAND(), $G$7, $G$13)</f>
        <v>1.9921424385918987</v>
      </c>
      <c r="D39">
        <f ca="1">NORMINV(RAND(), $G$7, $G$13)</f>
        <v>1.3566850360163951</v>
      </c>
      <c r="E39">
        <f ca="1">NORMINV(RAND(), $G$7, $G$13)</f>
        <v>2.0347111260812043</v>
      </c>
      <c r="F39">
        <f ca="1">NORMINV(RAND(), $G$7, $G$13)</f>
        <v>1.4185392688429905</v>
      </c>
      <c r="G39">
        <f ca="1">NORMINV(RAND(), $G$7, $G$13)</f>
        <v>3.0147487607059258</v>
      </c>
      <c r="H39">
        <f ca="1">NORMINV(RAND(), $G$7, $G$13)</f>
        <v>1.5909171300793705</v>
      </c>
      <c r="I39">
        <f ca="1">NORMINV(RAND(), $G$7, $G$13)</f>
        <v>2.2733422019679286</v>
      </c>
      <c r="J39">
        <f ca="1">NORMINV(RAND(), $G$7, $G$13)</f>
        <v>2.6953658026855742</v>
      </c>
      <c r="K39">
        <f ca="1">AVERAGE(B39:J39)</f>
        <v>2.0857329377380491</v>
      </c>
      <c r="L39">
        <f ca="1">STDEV(B39:J39)</f>
        <v>0.56992530359777449</v>
      </c>
      <c r="M39">
        <f ca="1">((RANK(K39, $K$32:$K$131, 1)-0.3) / (100+0.4))</f>
        <v>0.47509960159362552</v>
      </c>
      <c r="N39">
        <f ca="1">((RANK(L39, $L$32:$L$131, 1)-0.3) / (100+0.4))</f>
        <v>0.69422310756972105</v>
      </c>
    </row>
    <row r="40" spans="2:14" x14ac:dyDescent="0.25">
      <c r="B40">
        <f ca="1">NORMINV(RAND(), $G$7, $G$13)</f>
        <v>1.9670077123673109</v>
      </c>
      <c r="C40">
        <f ca="1">NORMINV(RAND(), $G$7, $G$13)</f>
        <v>1.9020513412014419</v>
      </c>
      <c r="D40">
        <f ca="1">NORMINV(RAND(), $G$7, $G$13)</f>
        <v>1.7731622518948886</v>
      </c>
      <c r="E40">
        <f ca="1">NORMINV(RAND(), $G$7, $G$13)</f>
        <v>1.7691364190364918</v>
      </c>
      <c r="F40">
        <f ca="1">NORMINV(RAND(), $G$7, $G$13)</f>
        <v>2.5191397143146825</v>
      </c>
      <c r="G40">
        <f ca="1">NORMINV(RAND(), $G$7, $G$13)</f>
        <v>2.0496538681860308</v>
      </c>
      <c r="H40">
        <f ca="1">NORMINV(RAND(), $G$7, $G$13)</f>
        <v>0.68043482214434192</v>
      </c>
      <c r="I40">
        <f ca="1">NORMINV(RAND(), $G$7, $G$13)</f>
        <v>2.5851162578140303</v>
      </c>
      <c r="J40">
        <f ca="1">NORMINV(RAND(), $G$7, $G$13)</f>
        <v>2.1663994858218647</v>
      </c>
      <c r="K40">
        <f ca="1">AVERAGE(B40:J40)</f>
        <v>1.9346779858645651</v>
      </c>
      <c r="L40">
        <f ca="1">STDEV(B40:J40)</f>
        <v>0.55456139541328531</v>
      </c>
      <c r="M40">
        <f ca="1">((RANK(K40, $K$32:$K$131, 1)-0.3) / (100+0.4))</f>
        <v>0.17629482071713146</v>
      </c>
      <c r="N40">
        <f ca="1">((RANK(L40, $L$32:$L$131, 1)-0.3) / (100+0.4))</f>
        <v>0.6344621513944223</v>
      </c>
    </row>
    <row r="41" spans="2:14" x14ac:dyDescent="0.25">
      <c r="B41">
        <f ca="1">NORMINV(RAND(), $G$7, $G$13)</f>
        <v>2.1087780264305342</v>
      </c>
      <c r="C41">
        <f ca="1">NORMINV(RAND(), $G$7, $G$13)</f>
        <v>2.5672662138442832</v>
      </c>
      <c r="D41">
        <f ca="1">NORMINV(RAND(), $G$7, $G$13)</f>
        <v>2.3028465661247242</v>
      </c>
      <c r="E41">
        <f ca="1">NORMINV(RAND(), $G$7, $G$13)</f>
        <v>1.7493471451037919</v>
      </c>
      <c r="F41">
        <f ca="1">NORMINV(RAND(), $G$7, $G$13)</f>
        <v>1.3455717580512956</v>
      </c>
      <c r="G41">
        <f ca="1">NORMINV(RAND(), $G$7, $G$13)</f>
        <v>1.8774676099413108</v>
      </c>
      <c r="H41">
        <f ca="1">NORMINV(RAND(), $G$7, $G$13)</f>
        <v>1.707948511789533</v>
      </c>
      <c r="I41">
        <f ca="1">NORMINV(RAND(), $G$7, $G$13)</f>
        <v>1.8987432838099869</v>
      </c>
      <c r="J41">
        <f ca="1">NORMINV(RAND(), $G$7, $G$13)</f>
        <v>1.4810393649617155</v>
      </c>
      <c r="K41">
        <f ca="1">AVERAGE(B41:J41)</f>
        <v>1.8932231644507975</v>
      </c>
      <c r="L41">
        <f ca="1">STDEV(B41:J41)</f>
        <v>0.38628236510482666</v>
      </c>
      <c r="M41">
        <f ca="1">((RANK(K41, $K$32:$K$131, 1)-0.3) / (100+0.4))</f>
        <v>9.6613545816733051E-2</v>
      </c>
      <c r="N41">
        <f ca="1">((RANK(L41, $L$32:$L$131, 1)-0.3) / (100+0.4))</f>
        <v>0.23605577689243026</v>
      </c>
    </row>
    <row r="42" spans="2:14" x14ac:dyDescent="0.25">
      <c r="B42">
        <f ca="1">NORMINV(RAND(), $G$7, $G$13)</f>
        <v>2.6229784906355329</v>
      </c>
      <c r="C42">
        <f ca="1">NORMINV(RAND(), $G$7, $G$13)</f>
        <v>2.7903108189551546</v>
      </c>
      <c r="D42">
        <f ca="1">NORMINV(RAND(), $G$7, $G$13)</f>
        <v>1.6565275602761038</v>
      </c>
      <c r="E42">
        <f ca="1">NORMINV(RAND(), $G$7, $G$13)</f>
        <v>2.1290895971942523</v>
      </c>
      <c r="F42">
        <f ca="1">NORMINV(RAND(), $G$7, $G$13)</f>
        <v>1.3771968711364433</v>
      </c>
      <c r="G42">
        <f ca="1">NORMINV(RAND(), $G$7, $G$13)</f>
        <v>2.9396120024885928</v>
      </c>
      <c r="H42">
        <f ca="1">NORMINV(RAND(), $G$7, $G$13)</f>
        <v>2.7460877335969154</v>
      </c>
      <c r="I42">
        <f ca="1">NORMINV(RAND(), $G$7, $G$13)</f>
        <v>2.1056487246183879</v>
      </c>
      <c r="J42">
        <f ca="1">NORMINV(RAND(), $G$7, $G$13)</f>
        <v>1.9135108844399624</v>
      </c>
      <c r="K42">
        <f ca="1">AVERAGE(B42:J42)</f>
        <v>2.2534402981490382</v>
      </c>
      <c r="L42">
        <f ca="1">STDEV(B42:J42)</f>
        <v>0.54946409660497719</v>
      </c>
      <c r="M42">
        <f ca="1">((RANK(K42, $K$32:$K$131, 1)-0.3) / (100+0.4))</f>
        <v>0.88346613545816732</v>
      </c>
      <c r="N42">
        <f ca="1">((RANK(L42, $L$32:$L$131, 1)-0.3) / (100+0.4))</f>
        <v>0.60458167330677293</v>
      </c>
    </row>
    <row r="43" spans="2:14" x14ac:dyDescent="0.25">
      <c r="B43">
        <f ca="1">NORMINV(RAND(), $G$7, $G$13)</f>
        <v>1.1123492150816836</v>
      </c>
      <c r="C43">
        <f ca="1">NORMINV(RAND(), $G$7, $G$13)</f>
        <v>1.9263670760970975</v>
      </c>
      <c r="D43">
        <f ca="1">NORMINV(RAND(), $G$7, $G$13)</f>
        <v>1.6350767460004971</v>
      </c>
      <c r="E43">
        <f ca="1">NORMINV(RAND(), $G$7, $G$13)</f>
        <v>2.2499763450843209</v>
      </c>
      <c r="F43">
        <f ca="1">NORMINV(RAND(), $G$7, $G$13)</f>
        <v>2.0807989748807145</v>
      </c>
      <c r="G43">
        <f ca="1">NORMINV(RAND(), $G$7, $G$13)</f>
        <v>2.3520754049850248</v>
      </c>
      <c r="H43">
        <f ca="1">NORMINV(RAND(), $G$7, $G$13)</f>
        <v>2.0059067953302137</v>
      </c>
      <c r="I43">
        <f ca="1">NORMINV(RAND(), $G$7, $G$13)</f>
        <v>1.1757989916585081</v>
      </c>
      <c r="J43">
        <f ca="1">NORMINV(RAND(), $G$7, $G$13)</f>
        <v>2.1060584740018071</v>
      </c>
      <c r="K43">
        <f ca="1">AVERAGE(B43:J43)</f>
        <v>1.8493786692355405</v>
      </c>
      <c r="L43">
        <f ca="1">STDEV(B43:J43)</f>
        <v>0.44803710334016122</v>
      </c>
      <c r="M43">
        <f ca="1">((RANK(K43, $K$32:$K$131, 1)-0.3) / (100+0.4))</f>
        <v>6.6733067729083662E-2</v>
      </c>
      <c r="N43">
        <f ca="1">((RANK(L43, $L$32:$L$131, 1)-0.3) / (100+0.4))</f>
        <v>0.30577689243027883</v>
      </c>
    </row>
    <row r="44" spans="2:14" x14ac:dyDescent="0.25">
      <c r="B44">
        <f ca="1">NORMINV(RAND(), $G$7, $G$13)</f>
        <v>2.2411095953862468</v>
      </c>
      <c r="C44">
        <f ca="1">NORMINV(RAND(), $G$7, $G$13)</f>
        <v>2.4406893645889287</v>
      </c>
      <c r="D44">
        <f ca="1">NORMINV(RAND(), $G$7, $G$13)</f>
        <v>2.1213697098298225</v>
      </c>
      <c r="E44">
        <f ca="1">NORMINV(RAND(), $G$7, $G$13)</f>
        <v>2.2677191487818043</v>
      </c>
      <c r="F44">
        <f ca="1">NORMINV(RAND(), $G$7, $G$13)</f>
        <v>2.0142472854466145</v>
      </c>
      <c r="G44">
        <f ca="1">NORMINV(RAND(), $G$7, $G$13)</f>
        <v>1.8039696618252119</v>
      </c>
      <c r="H44">
        <f ca="1">NORMINV(RAND(), $G$7, $G$13)</f>
        <v>1.7157134864231447</v>
      </c>
      <c r="I44">
        <f ca="1">NORMINV(RAND(), $G$7, $G$13)</f>
        <v>1.8029887295356077</v>
      </c>
      <c r="J44">
        <f ca="1">NORMINV(RAND(), $G$7, $G$13)</f>
        <v>1.6132509676653135</v>
      </c>
      <c r="K44">
        <f ca="1">AVERAGE(B44:J44)</f>
        <v>2.0023397721647438</v>
      </c>
      <c r="L44">
        <f ca="1">STDEV(B44:J44)</f>
        <v>0.28428282274539457</v>
      </c>
      <c r="M44">
        <f ca="1">((RANK(K44, $K$32:$K$131, 1)-0.3) / (100+0.4))</f>
        <v>0.24601593625498006</v>
      </c>
      <c r="N44">
        <f ca="1">((RANK(L44, $L$32:$L$131, 1)-0.3) / (100+0.4))</f>
        <v>1.693227091633466E-2</v>
      </c>
    </row>
    <row r="45" spans="2:14" x14ac:dyDescent="0.25">
      <c r="B45">
        <f ca="1">NORMINV(RAND(), $G$7, $G$13)</f>
        <v>1.3665902006539499</v>
      </c>
      <c r="C45">
        <f ca="1">NORMINV(RAND(), $G$7, $G$13)</f>
        <v>1.9103119614760784</v>
      </c>
      <c r="D45">
        <f ca="1">NORMINV(RAND(), $G$7, $G$13)</f>
        <v>2.059064025220791</v>
      </c>
      <c r="E45">
        <f ca="1">NORMINV(RAND(), $G$7, $G$13)</f>
        <v>2.0094671218680107</v>
      </c>
      <c r="F45">
        <f ca="1">NORMINV(RAND(), $G$7, $G$13)</f>
        <v>2.2239926126121952</v>
      </c>
      <c r="G45">
        <f ca="1">NORMINV(RAND(), $G$7, $G$13)</f>
        <v>2.4631549283129397</v>
      </c>
      <c r="H45">
        <f ca="1">NORMINV(RAND(), $G$7, $G$13)</f>
        <v>0.6626196278619072</v>
      </c>
      <c r="I45">
        <f ca="1">NORMINV(RAND(), $G$7, $G$13)</f>
        <v>3.033472117648186</v>
      </c>
      <c r="J45">
        <f ca="1">NORMINV(RAND(), $G$7, $G$13)</f>
        <v>2.8622669856726368</v>
      </c>
      <c r="K45">
        <f ca="1">AVERAGE(B45:J45)</f>
        <v>2.0656599534807438</v>
      </c>
      <c r="L45">
        <f ca="1">STDEV(B45:J45)</f>
        <v>0.72791392422598644</v>
      </c>
      <c r="M45">
        <f ca="1">((RANK(K45, $K$32:$K$131, 1)-0.3) / (100+0.4))</f>
        <v>0.4352589641434263</v>
      </c>
      <c r="N45">
        <f ca="1">((RANK(L45, $L$32:$L$131, 1)-0.3) / (100+0.4))</f>
        <v>0.94322709163346607</v>
      </c>
    </row>
    <row r="46" spans="2:14" x14ac:dyDescent="0.25">
      <c r="B46">
        <f ca="1">NORMINV(RAND(), $G$7, $G$13)</f>
        <v>2.5538338843340949</v>
      </c>
      <c r="C46">
        <f ca="1">NORMINV(RAND(), $G$7, $G$13)</f>
        <v>1.8811759011538876</v>
      </c>
      <c r="D46">
        <f ca="1">NORMINV(RAND(), $G$7, $G$13)</f>
        <v>2.0721764601163724</v>
      </c>
      <c r="E46">
        <f ca="1">NORMINV(RAND(), $G$7, $G$13)</f>
        <v>1.3044092550490713</v>
      </c>
      <c r="F46">
        <f ca="1">NORMINV(RAND(), $G$7, $G$13)</f>
        <v>2.5994513238668016</v>
      </c>
      <c r="G46">
        <f ca="1">NORMINV(RAND(), $G$7, $G$13)</f>
        <v>3.2955026495311337</v>
      </c>
      <c r="H46">
        <f ca="1">NORMINV(RAND(), $G$7, $G$13)</f>
        <v>2.1110851025474191</v>
      </c>
      <c r="I46">
        <f ca="1">NORMINV(RAND(), $G$7, $G$13)</f>
        <v>2.1553330054954887</v>
      </c>
      <c r="J46">
        <f ca="1">NORMINV(RAND(), $G$7, $G$13)</f>
        <v>1.9626367829194862</v>
      </c>
      <c r="K46">
        <f ca="1">AVERAGE(B46:J46)</f>
        <v>2.2150671516681948</v>
      </c>
      <c r="L46">
        <f ca="1">STDEV(B46:J46)</f>
        <v>0.55555776066064433</v>
      </c>
      <c r="M46">
        <f ca="1">((RANK(K46, $K$32:$K$131, 1)-0.3) / (100+0.4))</f>
        <v>0.83366533864541825</v>
      </c>
      <c r="N46">
        <f ca="1">((RANK(L46, $L$32:$L$131, 1)-0.3) / (100+0.4))</f>
        <v>0.66434262948207168</v>
      </c>
    </row>
    <row r="47" spans="2:14" x14ac:dyDescent="0.25">
      <c r="B47">
        <f ca="1">NORMINV(RAND(), $G$7, $G$13)</f>
        <v>1.3567294642136702</v>
      </c>
      <c r="C47">
        <f ca="1">NORMINV(RAND(), $G$7, $G$13)</f>
        <v>1.4696659619660557</v>
      </c>
      <c r="D47">
        <f ca="1">NORMINV(RAND(), $G$7, $G$13)</f>
        <v>1.939876457158801</v>
      </c>
      <c r="E47">
        <f ca="1">NORMINV(RAND(), $G$7, $G$13)</f>
        <v>2.7289182590846917</v>
      </c>
      <c r="F47">
        <f ca="1">NORMINV(RAND(), $G$7, $G$13)</f>
        <v>0.96114046820414201</v>
      </c>
      <c r="G47">
        <f ca="1">NORMINV(RAND(), $G$7, $G$13)</f>
        <v>2.2368358558849293</v>
      </c>
      <c r="H47">
        <f ca="1">NORMINV(RAND(), $G$7, $G$13)</f>
        <v>2.5560389033163271</v>
      </c>
      <c r="I47">
        <f ca="1">NORMINV(RAND(), $G$7, $G$13)</f>
        <v>1.6051077163057077</v>
      </c>
      <c r="J47">
        <f ca="1">NORMINV(RAND(), $G$7, $G$13)</f>
        <v>2.1546436725448181</v>
      </c>
      <c r="K47">
        <f ca="1">AVERAGE(B47:J47)</f>
        <v>1.889884084297683</v>
      </c>
      <c r="L47">
        <f ca="1">STDEV(B47:J47)</f>
        <v>0.58579138794635388</v>
      </c>
      <c r="M47">
        <f ca="1">((RANK(K47, $K$32:$K$131, 1)-0.3) / (100+0.4))</f>
        <v>8.6653386454183259E-2</v>
      </c>
      <c r="N47">
        <f ca="1">((RANK(L47, $L$32:$L$131, 1)-0.3) / (100+0.4))</f>
        <v>0.76394422310756971</v>
      </c>
    </row>
    <row r="48" spans="2:14" x14ac:dyDescent="0.25">
      <c r="B48">
        <f ca="1">NORMINV(RAND(), $G$7, $G$13)</f>
        <v>3.3640116708694885</v>
      </c>
      <c r="C48">
        <f ca="1">NORMINV(RAND(), $G$7, $G$13)</f>
        <v>2.8616198721688964</v>
      </c>
      <c r="D48">
        <f ca="1">NORMINV(RAND(), $G$7, $G$13)</f>
        <v>1.5895948108954732</v>
      </c>
      <c r="E48">
        <f ca="1">NORMINV(RAND(), $G$7, $G$13)</f>
        <v>2.2058133875561006</v>
      </c>
      <c r="F48">
        <f ca="1">NORMINV(RAND(), $G$7, $G$13)</f>
        <v>2.274817478621185</v>
      </c>
      <c r="G48">
        <f ca="1">NORMINV(RAND(), $G$7, $G$13)</f>
        <v>1.7080116026186754</v>
      </c>
      <c r="H48">
        <f ca="1">NORMINV(RAND(), $G$7, $G$13)</f>
        <v>2.5161715192751601</v>
      </c>
      <c r="I48">
        <f ca="1">NORMINV(RAND(), $G$7, $G$13)</f>
        <v>1.7287145511289372</v>
      </c>
      <c r="J48">
        <f ca="1">NORMINV(RAND(), $G$7, $G$13)</f>
        <v>1.1695803269201619</v>
      </c>
      <c r="K48">
        <f ca="1">AVERAGE(B48:J48)</f>
        <v>2.1575928022282316</v>
      </c>
      <c r="L48">
        <f ca="1">STDEV(B48:J48)</f>
        <v>0.68744057257495594</v>
      </c>
      <c r="M48">
        <f ca="1">((RANK(K48, $K$32:$K$131, 1)-0.3) / (100+0.4))</f>
        <v>0.67430278884462147</v>
      </c>
      <c r="N48">
        <f ca="1">((RANK(L48, $L$32:$L$131, 1)-0.3) / (100+0.4))</f>
        <v>0.9133466135458167</v>
      </c>
    </row>
    <row r="49" spans="2:14" x14ac:dyDescent="0.25">
      <c r="B49">
        <f ca="1">NORMINV(RAND(), $G$7, $G$13)</f>
        <v>2.6679778857045719</v>
      </c>
      <c r="C49">
        <f ca="1">NORMINV(RAND(), $G$7, $G$13)</f>
        <v>2.7533492445479903</v>
      </c>
      <c r="D49">
        <f ca="1">NORMINV(RAND(), $G$7, $G$13)</f>
        <v>2.7491318204364519</v>
      </c>
      <c r="E49">
        <f ca="1">NORMINV(RAND(), $G$7, $G$13)</f>
        <v>2.0180127160343027</v>
      </c>
      <c r="F49">
        <f ca="1">NORMINV(RAND(), $G$7, $G$13)</f>
        <v>1.4377245457840699</v>
      </c>
      <c r="G49">
        <f ca="1">NORMINV(RAND(), $G$7, $G$13)</f>
        <v>2.76543909208642</v>
      </c>
      <c r="H49">
        <f ca="1">NORMINV(RAND(), $G$7, $G$13)</f>
        <v>2.0870763500427096</v>
      </c>
      <c r="I49">
        <f ca="1">NORMINV(RAND(), $G$7, $G$13)</f>
        <v>2.1890930668815032</v>
      </c>
      <c r="J49">
        <f ca="1">NORMINV(RAND(), $G$7, $G$13)</f>
        <v>1.6464274535320773</v>
      </c>
      <c r="K49">
        <f ca="1">AVERAGE(B49:J49)</f>
        <v>2.2571369083388997</v>
      </c>
      <c r="L49">
        <f ca="1">STDEV(B49:J49)</f>
        <v>0.50628310880783323</v>
      </c>
      <c r="M49">
        <f ca="1">((RANK(K49, $K$32:$K$131, 1)-0.3) / (100+0.4))</f>
        <v>0.89342629482071712</v>
      </c>
      <c r="N49">
        <f ca="1">((RANK(L49, $L$32:$L$131, 1)-0.3) / (100+0.4))</f>
        <v>0.5049800796812749</v>
      </c>
    </row>
    <row r="50" spans="2:14" x14ac:dyDescent="0.25">
      <c r="B50">
        <f ca="1">NORMINV(RAND(), $G$7, $G$13)</f>
        <v>2.6841598819624455</v>
      </c>
      <c r="C50">
        <f ca="1">NORMINV(RAND(), $G$7, $G$13)</f>
        <v>1.6908476064378526</v>
      </c>
      <c r="D50">
        <f ca="1">NORMINV(RAND(), $G$7, $G$13)</f>
        <v>1.4817680483006832</v>
      </c>
      <c r="E50">
        <f ca="1">NORMINV(RAND(), $G$7, $G$13)</f>
        <v>1.9275841331012884</v>
      </c>
      <c r="F50">
        <f ca="1">NORMINV(RAND(), $G$7, $G$13)</f>
        <v>2.9449287805773694</v>
      </c>
      <c r="G50">
        <f ca="1">NORMINV(RAND(), $G$7, $G$13)</f>
        <v>2.2064506083056132</v>
      </c>
      <c r="H50">
        <f ca="1">NORMINV(RAND(), $G$7, $G$13)</f>
        <v>2.4859722578100247</v>
      </c>
      <c r="I50">
        <f ca="1">NORMINV(RAND(), $G$7, $G$13)</f>
        <v>1.8137847316462847</v>
      </c>
      <c r="J50">
        <f ca="1">NORMINV(RAND(), $G$7, $G$13)</f>
        <v>2.3528268105089767</v>
      </c>
      <c r="K50">
        <f ca="1">AVERAGE(B50:J50)</f>
        <v>2.1764803176278376</v>
      </c>
      <c r="L50">
        <f ca="1">STDEV(B50:J50)</f>
        <v>0.4857976445057644</v>
      </c>
      <c r="M50">
        <f ca="1">((RANK(K50, $K$32:$K$131, 1)-0.3) / (100+0.4))</f>
        <v>0.73406374501992033</v>
      </c>
      <c r="N50">
        <f ca="1">((RANK(L50, $L$32:$L$131, 1)-0.3) / (100+0.4))</f>
        <v>0.46513944223107567</v>
      </c>
    </row>
    <row r="51" spans="2:14" x14ac:dyDescent="0.25">
      <c r="B51">
        <f ca="1">NORMINV(RAND(), $G$7, $G$13)</f>
        <v>2.1959916825448755</v>
      </c>
      <c r="C51">
        <f ca="1">NORMINV(RAND(), $G$7, $G$13)</f>
        <v>3.1013494717107157</v>
      </c>
      <c r="D51">
        <f ca="1">NORMINV(RAND(), $G$7, $G$13)</f>
        <v>2.4793208831462765</v>
      </c>
      <c r="E51">
        <f ca="1">NORMINV(RAND(), $G$7, $G$13)</f>
        <v>2.882817170660736</v>
      </c>
      <c r="F51">
        <f ca="1">NORMINV(RAND(), $G$7, $G$13)</f>
        <v>2.2210768576001105</v>
      </c>
      <c r="G51">
        <f ca="1">NORMINV(RAND(), $G$7, $G$13)</f>
        <v>2.541954668613601</v>
      </c>
      <c r="H51">
        <f ca="1">NORMINV(RAND(), $G$7, $G$13)</f>
        <v>1.6900793637170626</v>
      </c>
      <c r="I51">
        <f ca="1">NORMINV(RAND(), $G$7, $G$13)</f>
        <v>0.89238347408882057</v>
      </c>
      <c r="J51">
        <f ca="1">NORMINV(RAND(), $G$7, $G$13)</f>
        <v>2.314935176660792</v>
      </c>
      <c r="K51">
        <f ca="1">AVERAGE(B51:J51)</f>
        <v>2.2577676387492209</v>
      </c>
      <c r="L51">
        <f ca="1">STDEV(B51:J51)</f>
        <v>0.6545169820737099</v>
      </c>
      <c r="M51">
        <f ca="1">((RANK(K51, $K$32:$K$131, 1)-0.3) / (100+0.4))</f>
        <v>0.90338645418326691</v>
      </c>
      <c r="N51">
        <f ca="1">((RANK(L51, $L$32:$L$131, 1)-0.3) / (100+0.4))</f>
        <v>0.87350597609561753</v>
      </c>
    </row>
    <row r="52" spans="2:14" x14ac:dyDescent="0.25">
      <c r="B52">
        <f ca="1">NORMINV(RAND(), $G$7, $G$13)</f>
        <v>1.7305861555154034</v>
      </c>
      <c r="C52">
        <f ca="1">NORMINV(RAND(), $G$7, $G$13)</f>
        <v>2.757813325505297</v>
      </c>
      <c r="D52">
        <f ca="1">NORMINV(RAND(), $G$7, $G$13)</f>
        <v>1.6432387693296344</v>
      </c>
      <c r="E52">
        <f ca="1">NORMINV(RAND(), $G$7, $G$13)</f>
        <v>1.1575135734560416</v>
      </c>
      <c r="F52">
        <f ca="1">NORMINV(RAND(), $G$7, $G$13)</f>
        <v>1.9472426517714159</v>
      </c>
      <c r="G52">
        <f ca="1">NORMINV(RAND(), $G$7, $G$13)</f>
        <v>2.3012126701437094</v>
      </c>
      <c r="H52">
        <f ca="1">NORMINV(RAND(), $G$7, $G$13)</f>
        <v>2.0574165264234523</v>
      </c>
      <c r="I52">
        <f ca="1">NORMINV(RAND(), $G$7, $G$13)</f>
        <v>1.2354631419146713</v>
      </c>
      <c r="J52">
        <f ca="1">NORMINV(RAND(), $G$7, $G$13)</f>
        <v>2.5396820280548607</v>
      </c>
      <c r="K52">
        <f ca="1">AVERAGE(B52:J52)</f>
        <v>1.930018760234943</v>
      </c>
      <c r="L52">
        <f ca="1">STDEV(B52:J52)</f>
        <v>0.5491394189994302</v>
      </c>
      <c r="M52">
        <f ca="1">((RANK(K52, $K$32:$K$131, 1)-0.3) / (100+0.4))</f>
        <v>0.14641434262948205</v>
      </c>
      <c r="N52">
        <f ca="1">((RANK(L52, $L$32:$L$131, 1)-0.3) / (100+0.4))</f>
        <v>0.59462151394422313</v>
      </c>
    </row>
    <row r="53" spans="2:14" x14ac:dyDescent="0.25">
      <c r="B53">
        <f ca="1">NORMINV(RAND(), $G$7, $G$13)</f>
        <v>1.6160959751204815</v>
      </c>
      <c r="C53">
        <f ca="1">NORMINV(RAND(), $G$7, $G$13)</f>
        <v>1.2496651515926889</v>
      </c>
      <c r="D53">
        <f ca="1">NORMINV(RAND(), $G$7, $G$13)</f>
        <v>2.6014631805974755</v>
      </c>
      <c r="E53">
        <f ca="1">NORMINV(RAND(), $G$7, $G$13)</f>
        <v>1.781677465547902</v>
      </c>
      <c r="F53">
        <f ca="1">NORMINV(RAND(), $G$7, $G$13)</f>
        <v>1.7888762062428607</v>
      </c>
      <c r="G53">
        <f ca="1">NORMINV(RAND(), $G$7, $G$13)</f>
        <v>1.6073358135536293</v>
      </c>
      <c r="H53">
        <f ca="1">NORMINV(RAND(), $G$7, $G$13)</f>
        <v>1.5044941368290914</v>
      </c>
      <c r="I53">
        <f ca="1">NORMINV(RAND(), $G$7, $G$13)</f>
        <v>2.414917657984248</v>
      </c>
      <c r="J53">
        <f ca="1">NORMINV(RAND(), $G$7, $G$13)</f>
        <v>2.7083352796465503</v>
      </c>
      <c r="K53">
        <f ca="1">AVERAGE(B53:J53)</f>
        <v>1.9192067630127694</v>
      </c>
      <c r="L53">
        <f ca="1">STDEV(B53:J53)</f>
        <v>0.52192425920519114</v>
      </c>
      <c r="M53">
        <f ca="1">((RANK(K53, $K$32:$K$131, 1)-0.3) / (100+0.4))</f>
        <v>0.12649402390438247</v>
      </c>
      <c r="N53">
        <f ca="1">((RANK(L53, $L$32:$L$131, 1)-0.3) / (100+0.4))</f>
        <v>0.54482071713147406</v>
      </c>
    </row>
    <row r="54" spans="2:14" x14ac:dyDescent="0.25">
      <c r="B54">
        <f ca="1">NORMINV(RAND(), $G$7, $G$13)</f>
        <v>2.0529006196629855</v>
      </c>
      <c r="C54">
        <f ca="1">NORMINV(RAND(), $G$7, $G$13)</f>
        <v>2.398121548206551</v>
      </c>
      <c r="D54">
        <f ca="1">NORMINV(RAND(), $G$7, $G$13)</f>
        <v>1.8298268475104116</v>
      </c>
      <c r="E54">
        <f ca="1">NORMINV(RAND(), $G$7, $G$13)</f>
        <v>2.4967368747347707</v>
      </c>
      <c r="F54">
        <f ca="1">NORMINV(RAND(), $G$7, $G$13)</f>
        <v>2.9497624337487474</v>
      </c>
      <c r="G54">
        <f ca="1">NORMINV(RAND(), $G$7, $G$13)</f>
        <v>1.9904146896226951</v>
      </c>
      <c r="H54">
        <f ca="1">NORMINV(RAND(), $G$7, $G$13)</f>
        <v>2.684474516479177</v>
      </c>
      <c r="I54">
        <f ca="1">NORMINV(RAND(), $G$7, $G$13)</f>
        <v>1.2607027581182897</v>
      </c>
      <c r="J54">
        <f ca="1">NORMINV(RAND(), $G$7, $G$13)</f>
        <v>1.593834310101695</v>
      </c>
      <c r="K54">
        <f ca="1">AVERAGE(B54:J54)</f>
        <v>2.1396416220205912</v>
      </c>
      <c r="L54">
        <f ca="1">STDEV(B54:J54)</f>
        <v>0.54125831700319038</v>
      </c>
      <c r="M54">
        <f ca="1">((RANK(K54, $K$32:$K$131, 1)-0.3) / (100+0.4))</f>
        <v>0.60458167330677293</v>
      </c>
      <c r="N54">
        <f ca="1">((RANK(L54, $L$32:$L$131, 1)-0.3) / (100+0.4))</f>
        <v>0.58466135458167334</v>
      </c>
    </row>
    <row r="55" spans="2:14" x14ac:dyDescent="0.25">
      <c r="B55">
        <f ca="1">NORMINV(RAND(), $G$7, $G$13)</f>
        <v>1.9437995052657047</v>
      </c>
      <c r="C55">
        <f ca="1">NORMINV(RAND(), $G$7, $G$13)</f>
        <v>2.4868631688350398</v>
      </c>
      <c r="D55">
        <f ca="1">NORMINV(RAND(), $G$7, $G$13)</f>
        <v>2.5355882126580007</v>
      </c>
      <c r="E55">
        <f ca="1">NORMINV(RAND(), $G$7, $G$13)</f>
        <v>1.1571448952694352</v>
      </c>
      <c r="F55">
        <f ca="1">NORMINV(RAND(), $G$7, $G$13)</f>
        <v>2.0236083529450819</v>
      </c>
      <c r="G55">
        <f ca="1">NORMINV(RAND(), $G$7, $G$13)</f>
        <v>2.4405365688211855</v>
      </c>
      <c r="H55">
        <f ca="1">NORMINV(RAND(), $G$7, $G$13)</f>
        <v>1.905803307142856</v>
      </c>
      <c r="I55">
        <f ca="1">NORMINV(RAND(), $G$7, $G$13)</f>
        <v>2.1221509215676133</v>
      </c>
      <c r="J55">
        <f ca="1">NORMINV(RAND(), $G$7, $G$13)</f>
        <v>1.5090063105795557</v>
      </c>
      <c r="K55">
        <f ca="1">AVERAGE(B55:J55)</f>
        <v>2.0138334714538302</v>
      </c>
      <c r="L55">
        <f ca="1">STDEV(B55:J55)</f>
        <v>0.46033003214081913</v>
      </c>
      <c r="M55">
        <f ca="1">((RANK(K55, $K$32:$K$131, 1)-0.3) / (100+0.4))</f>
        <v>0.27589641434262946</v>
      </c>
      <c r="N55">
        <f ca="1">((RANK(L55, $L$32:$L$131, 1)-0.3) / (100+0.4))</f>
        <v>0.3655378486055777</v>
      </c>
    </row>
    <row r="56" spans="2:14" x14ac:dyDescent="0.25">
      <c r="B56">
        <f ca="1">NORMINV(RAND(), $G$7, $G$13)</f>
        <v>1.6365522326812241</v>
      </c>
      <c r="C56">
        <f ca="1">NORMINV(RAND(), $G$7, $G$13)</f>
        <v>2.6379477836358642</v>
      </c>
      <c r="D56">
        <f ca="1">NORMINV(RAND(), $G$7, $G$13)</f>
        <v>2.2700647462205459</v>
      </c>
      <c r="E56">
        <f ca="1">NORMINV(RAND(), $G$7, $G$13)</f>
        <v>1.7577329387199716</v>
      </c>
      <c r="F56">
        <f ca="1">NORMINV(RAND(), $G$7, $G$13)</f>
        <v>2.0760307295517588</v>
      </c>
      <c r="G56">
        <f ca="1">NORMINV(RAND(), $G$7, $G$13)</f>
        <v>2.5349159445934868</v>
      </c>
      <c r="H56">
        <f ca="1">NORMINV(RAND(), $G$7, $G$13)</f>
        <v>2.5824448938603486</v>
      </c>
      <c r="I56">
        <f ca="1">NORMINV(RAND(), $G$7, $G$13)</f>
        <v>1.8969599667359625</v>
      </c>
      <c r="J56">
        <f ca="1">NORMINV(RAND(), $G$7, $G$13)</f>
        <v>1.7606621984051842</v>
      </c>
      <c r="K56">
        <f ca="1">AVERAGE(B56:J56)</f>
        <v>2.1281457149338165</v>
      </c>
      <c r="L56">
        <f ca="1">STDEV(B56:J56)</f>
        <v>0.39082695303868914</v>
      </c>
      <c r="M56">
        <f ca="1">((RANK(K56, $K$32:$K$131, 1)-0.3) / (100+0.4))</f>
        <v>0.57470119521912355</v>
      </c>
      <c r="N56">
        <f ca="1">((RANK(L56, $L$32:$L$131, 1)-0.3) / (100+0.4))</f>
        <v>0.25597609561752988</v>
      </c>
    </row>
    <row r="57" spans="2:14" x14ac:dyDescent="0.25">
      <c r="B57">
        <f ca="1">NORMINV(RAND(), $G$7, $G$13)</f>
        <v>1.6943446427068181</v>
      </c>
      <c r="C57">
        <f ca="1">NORMINV(RAND(), $G$7, $G$13)</f>
        <v>2.6409183871913813</v>
      </c>
      <c r="D57">
        <f ca="1">NORMINV(RAND(), $G$7, $G$13)</f>
        <v>2.1573979459380745</v>
      </c>
      <c r="E57">
        <f ca="1">NORMINV(RAND(), $G$7, $G$13)</f>
        <v>2.7463339140581118</v>
      </c>
      <c r="F57">
        <f ca="1">NORMINV(RAND(), $G$7, $G$13)</f>
        <v>2.0646954910557698</v>
      </c>
      <c r="G57">
        <f ca="1">NORMINV(RAND(), $G$7, $G$13)</f>
        <v>1.8239746702649511</v>
      </c>
      <c r="H57">
        <f ca="1">NORMINV(RAND(), $G$7, $G$13)</f>
        <v>2.2436857655799534</v>
      </c>
      <c r="I57">
        <f ca="1">NORMINV(RAND(), $G$7, $G$13)</f>
        <v>1.5682728861052124</v>
      </c>
      <c r="J57">
        <f ca="1">NORMINV(RAND(), $G$7, $G$13)</f>
        <v>1.2749791206785435</v>
      </c>
      <c r="K57">
        <f ca="1">AVERAGE(B57:J57)</f>
        <v>2.0238447581754238</v>
      </c>
      <c r="L57">
        <f ca="1">STDEV(B57:J57)</f>
        <v>0.48573006915497807</v>
      </c>
      <c r="M57">
        <f ca="1">((RANK(K57, $K$32:$K$131, 1)-0.3) / (100+0.4))</f>
        <v>0.31573705179282868</v>
      </c>
      <c r="N57">
        <f ca="1">((RANK(L57, $L$32:$L$131, 1)-0.3) / (100+0.4))</f>
        <v>0.45517928286852588</v>
      </c>
    </row>
    <row r="58" spans="2:14" x14ac:dyDescent="0.25">
      <c r="B58">
        <f ca="1">NORMINV(RAND(), $G$7, $G$13)</f>
        <v>2.1123791025475631</v>
      </c>
      <c r="C58">
        <f ca="1">NORMINV(RAND(), $G$7, $G$13)</f>
        <v>2.3887195894801154</v>
      </c>
      <c r="D58">
        <f ca="1">NORMINV(RAND(), $G$7, $G$13)</f>
        <v>2.426663614351189</v>
      </c>
      <c r="E58">
        <f ca="1">NORMINV(RAND(), $G$7, $G$13)</f>
        <v>1.7119779211315334</v>
      </c>
      <c r="F58">
        <f ca="1">NORMINV(RAND(), $G$7, $G$13)</f>
        <v>2.2255488063041691</v>
      </c>
      <c r="G58">
        <f ca="1">NORMINV(RAND(), $G$7, $G$13)</f>
        <v>2.6005796990372754</v>
      </c>
      <c r="H58">
        <f ca="1">NORMINV(RAND(), $G$7, $G$13)</f>
        <v>1.7828028342150113</v>
      </c>
      <c r="I58">
        <f ca="1">NORMINV(RAND(), $G$7, $G$13)</f>
        <v>2.4439644871293438</v>
      </c>
      <c r="J58">
        <f ca="1">NORMINV(RAND(), $G$7, $G$13)</f>
        <v>2.0172892176545041</v>
      </c>
      <c r="K58">
        <f ca="1">AVERAGE(B58:J58)</f>
        <v>2.1899916968723003</v>
      </c>
      <c r="L58">
        <f ca="1">STDEV(B58:J58)</f>
        <v>0.30822174776515837</v>
      </c>
      <c r="M58">
        <f ca="1">((RANK(K58, $K$32:$K$131, 1)-0.3) / (100+0.4))</f>
        <v>0.78386454183266929</v>
      </c>
      <c r="N58">
        <f ca="1">((RANK(L58, $L$32:$L$131, 1)-0.3) / (100+0.4))</f>
        <v>3.6852589641434265E-2</v>
      </c>
    </row>
    <row r="59" spans="2:14" x14ac:dyDescent="0.25">
      <c r="B59">
        <f ca="1">NORMINV(RAND(), $G$7, $G$13)</f>
        <v>1.9755838754372945</v>
      </c>
      <c r="C59">
        <f ca="1">NORMINV(RAND(), $G$7, $G$13)</f>
        <v>1.3058663026373978</v>
      </c>
      <c r="D59">
        <f ca="1">NORMINV(RAND(), $G$7, $G$13)</f>
        <v>2.5727682995228287</v>
      </c>
      <c r="E59">
        <f ca="1">NORMINV(RAND(), $G$7, $G$13)</f>
        <v>1.7858700796629221</v>
      </c>
      <c r="F59">
        <f ca="1">NORMINV(RAND(), $G$7, $G$13)</f>
        <v>2.2691266371737613</v>
      </c>
      <c r="G59">
        <f ca="1">NORMINV(RAND(), $G$7, $G$13)</f>
        <v>2.6854799089913355</v>
      </c>
      <c r="H59">
        <f ca="1">NORMINV(RAND(), $G$7, $G$13)</f>
        <v>2.3105545559679568</v>
      </c>
      <c r="I59">
        <f ca="1">NORMINV(RAND(), $G$7, $G$13)</f>
        <v>2.3503357636641171</v>
      </c>
      <c r="J59">
        <f ca="1">NORMINV(RAND(), $G$7, $G$13)</f>
        <v>2.5322013334632438</v>
      </c>
      <c r="K59">
        <f ca="1">AVERAGE(B59:J59)</f>
        <v>2.1986429729467623</v>
      </c>
      <c r="L59">
        <f ca="1">STDEV(B59:J59)</f>
        <v>0.43959228264757882</v>
      </c>
      <c r="M59">
        <f ca="1">((RANK(K59, $K$32:$K$131, 1)-0.3) / (100+0.4))</f>
        <v>0.80378486055776888</v>
      </c>
      <c r="N59">
        <f ca="1">((RANK(L59, $L$32:$L$131, 1)-0.3) / (100+0.4))</f>
        <v>0.29581673306772904</v>
      </c>
    </row>
    <row r="60" spans="2:14" x14ac:dyDescent="0.25">
      <c r="B60">
        <f ca="1">NORMINV(RAND(), $G$7, $G$13)</f>
        <v>2.0449776253407816</v>
      </c>
      <c r="C60">
        <f ca="1">NORMINV(RAND(), $G$7, $G$13)</f>
        <v>2.2465667805463014</v>
      </c>
      <c r="D60">
        <f ca="1">NORMINV(RAND(), $G$7, $G$13)</f>
        <v>1.4755971434894803</v>
      </c>
      <c r="E60">
        <f ca="1">NORMINV(RAND(), $G$7, $G$13)</f>
        <v>2.7131382709609611</v>
      </c>
      <c r="F60">
        <f ca="1">NORMINV(RAND(), $G$7, $G$13)</f>
        <v>2.2159286303144139</v>
      </c>
      <c r="G60">
        <f ca="1">NORMINV(RAND(), $G$7, $G$13)</f>
        <v>1.6678928473883647</v>
      </c>
      <c r="H60">
        <f ca="1">NORMINV(RAND(), $G$7, $G$13)</f>
        <v>1.7733393736678864</v>
      </c>
      <c r="I60">
        <f ca="1">NORMINV(RAND(), $G$7, $G$13)</f>
        <v>1.9341008506535835</v>
      </c>
      <c r="J60">
        <f ca="1">NORMINV(RAND(), $G$7, $G$13)</f>
        <v>2.136434864945516</v>
      </c>
      <c r="K60">
        <f ca="1">AVERAGE(B60:J60)</f>
        <v>2.0231084874785878</v>
      </c>
      <c r="L60">
        <f ca="1">STDEV(B60:J60)</f>
        <v>0.36620165853763681</v>
      </c>
      <c r="M60">
        <f ca="1">((RANK(K60, $K$32:$K$131, 1)-0.3) / (100+0.4))</f>
        <v>0.30577689243027883</v>
      </c>
      <c r="N60">
        <f ca="1">((RANK(L60, $L$32:$L$131, 1)-0.3) / (100+0.4))</f>
        <v>0.13645418326693226</v>
      </c>
    </row>
    <row r="61" spans="2:14" x14ac:dyDescent="0.25">
      <c r="B61">
        <f ca="1">NORMINV(RAND(), $G$7, $G$13)</f>
        <v>2.1918882605313872</v>
      </c>
      <c r="C61">
        <f ca="1">NORMINV(RAND(), $G$7, $G$13)</f>
        <v>0.94582344875923363</v>
      </c>
      <c r="D61">
        <f ca="1">NORMINV(RAND(), $G$7, $G$13)</f>
        <v>2.6015658439385292</v>
      </c>
      <c r="E61">
        <f ca="1">NORMINV(RAND(), $G$7, $G$13)</f>
        <v>2.7659598643891234</v>
      </c>
      <c r="F61">
        <f ca="1">NORMINV(RAND(), $G$7, $G$13)</f>
        <v>1.9142099980282006</v>
      </c>
      <c r="G61">
        <f ca="1">NORMINV(RAND(), $G$7, $G$13)</f>
        <v>1.9315025998455859</v>
      </c>
      <c r="H61">
        <f ca="1">NORMINV(RAND(), $G$7, $G$13)</f>
        <v>1.6430674586281853</v>
      </c>
      <c r="I61">
        <f ca="1">NORMINV(RAND(), $G$7, $G$13)</f>
        <v>3.2904533349228453</v>
      </c>
      <c r="J61">
        <f ca="1">NORMINV(RAND(), $G$7, $G$13)</f>
        <v>1.9201020164264904</v>
      </c>
      <c r="K61">
        <f ca="1">AVERAGE(B61:J61)</f>
        <v>2.1338414250521756</v>
      </c>
      <c r="L61">
        <f ca="1">STDEV(B61:J61)</f>
        <v>0.68433998269985774</v>
      </c>
      <c r="M61">
        <f ca="1">((RANK(K61, $K$32:$K$131, 1)-0.3) / (100+0.4))</f>
        <v>0.58466135458167334</v>
      </c>
      <c r="N61">
        <f ca="1">((RANK(L61, $L$32:$L$131, 1)-0.3) / (100+0.4))</f>
        <v>0.90338645418326691</v>
      </c>
    </row>
    <row r="62" spans="2:14" x14ac:dyDescent="0.25">
      <c r="B62">
        <f ca="1">NORMINV(RAND(), $G$7, $G$13)</f>
        <v>1.7356358376098302</v>
      </c>
      <c r="C62">
        <f ca="1">NORMINV(RAND(), $G$7, $G$13)</f>
        <v>1.3934815427377527</v>
      </c>
      <c r="D62">
        <f ca="1">NORMINV(RAND(), $G$7, $G$13)</f>
        <v>2.054499839479508</v>
      </c>
      <c r="E62">
        <f ca="1">NORMINV(RAND(), $G$7, $G$13)</f>
        <v>2.8504356055903544</v>
      </c>
      <c r="F62">
        <f ca="1">NORMINV(RAND(), $G$7, $G$13)</f>
        <v>2.7503227723259949</v>
      </c>
      <c r="G62">
        <f ca="1">NORMINV(RAND(), $G$7, $G$13)</f>
        <v>1.9698467612578927</v>
      </c>
      <c r="H62">
        <f ca="1">NORMINV(RAND(), $G$7, $G$13)</f>
        <v>1.7812518067145229</v>
      </c>
      <c r="I62">
        <f ca="1">NORMINV(RAND(), $G$7, $G$13)</f>
        <v>1.7852169600573531</v>
      </c>
      <c r="J62">
        <f ca="1">NORMINV(RAND(), $G$7, $G$13)</f>
        <v>2.7602121850754244</v>
      </c>
      <c r="K62">
        <f ca="1">AVERAGE(B62:J62)</f>
        <v>2.1201003678720709</v>
      </c>
      <c r="L62">
        <f ca="1">STDEV(B62:J62)</f>
        <v>0.53267552142175445</v>
      </c>
      <c r="M62">
        <f ca="1">((RANK(K62, $K$32:$K$131, 1)-0.3) / (100+0.4))</f>
        <v>0.55478087649402386</v>
      </c>
      <c r="N62">
        <f ca="1">((RANK(L62, $L$32:$L$131, 1)-0.3) / (100+0.4))</f>
        <v>0.55478087649402386</v>
      </c>
    </row>
    <row r="63" spans="2:14" x14ac:dyDescent="0.25">
      <c r="B63">
        <f ca="1">NORMINV(RAND(), $G$7, $G$13)</f>
        <v>1.8000523488726572</v>
      </c>
      <c r="C63">
        <f ca="1">NORMINV(RAND(), $G$7, $G$13)</f>
        <v>1.7670391327622945</v>
      </c>
      <c r="D63">
        <f ca="1">NORMINV(RAND(), $G$7, $G$13)</f>
        <v>2.7495164700884729</v>
      </c>
      <c r="E63">
        <f ca="1">NORMINV(RAND(), $G$7, $G$13)</f>
        <v>0.9137331193107987</v>
      </c>
      <c r="F63">
        <f ca="1">NORMINV(RAND(), $G$7, $G$13)</f>
        <v>1.2881811979650908</v>
      </c>
      <c r="G63">
        <f ca="1">NORMINV(RAND(), $G$7, $G$13)</f>
        <v>1.7873771897834887</v>
      </c>
      <c r="H63">
        <f ca="1">NORMINV(RAND(), $G$7, $G$13)</f>
        <v>1.9348987010983449</v>
      </c>
      <c r="I63">
        <f ca="1">NORMINV(RAND(), $G$7, $G$13)</f>
        <v>1.64900597166203</v>
      </c>
      <c r="J63">
        <f ca="1">NORMINV(RAND(), $G$7, $G$13)</f>
        <v>3.5069403610776009</v>
      </c>
      <c r="K63">
        <f ca="1">AVERAGE(B63:J63)</f>
        <v>1.9329716102911978</v>
      </c>
      <c r="L63">
        <f ca="1">STDEV(B63:J63)</f>
        <v>0.7702080858342828</v>
      </c>
      <c r="M63">
        <f ca="1">((RANK(K63, $K$32:$K$131, 1)-0.3) / (100+0.4))</f>
        <v>0.16633466135458166</v>
      </c>
      <c r="N63">
        <f ca="1">((RANK(L63, $L$32:$L$131, 1)-0.3) / (100+0.4))</f>
        <v>0.98306772908366535</v>
      </c>
    </row>
    <row r="64" spans="2:14" x14ac:dyDescent="0.25">
      <c r="B64">
        <f ca="1">NORMINV(RAND(), $G$7, $G$13)</f>
        <v>2.5799886201962789</v>
      </c>
      <c r="C64">
        <f ca="1">NORMINV(RAND(), $G$7, $G$13)</f>
        <v>2.3861230792549946</v>
      </c>
      <c r="D64">
        <f ca="1">NORMINV(RAND(), $G$7, $G$13)</f>
        <v>2.9360407106478568</v>
      </c>
      <c r="E64">
        <f ca="1">NORMINV(RAND(), $G$7, $G$13)</f>
        <v>1.9052593564239744</v>
      </c>
      <c r="F64">
        <f ca="1">NORMINV(RAND(), $G$7, $G$13)</f>
        <v>2.1039609894091194</v>
      </c>
      <c r="G64">
        <f ca="1">NORMINV(RAND(), $G$7, $G$13)</f>
        <v>2.4165645926759018</v>
      </c>
      <c r="H64">
        <f ca="1">NORMINV(RAND(), $G$7, $G$13)</f>
        <v>1.2927550022212655</v>
      </c>
      <c r="I64">
        <f ca="1">NORMINV(RAND(), $G$7, $G$13)</f>
        <v>2.0167457564768081</v>
      </c>
      <c r="J64">
        <f ca="1">NORMINV(RAND(), $G$7, $G$13)</f>
        <v>2.4311060427484148</v>
      </c>
      <c r="K64">
        <f ca="1">AVERAGE(B64:J64)</f>
        <v>2.2298382388949571</v>
      </c>
      <c r="L64">
        <f ca="1">STDEV(B64:J64)</f>
        <v>0.46982145058365732</v>
      </c>
      <c r="M64">
        <f ca="1">((RANK(K64, $K$32:$K$131, 1)-0.3) / (100+0.4))</f>
        <v>0.86354581673306774</v>
      </c>
      <c r="N64">
        <f ca="1">((RANK(L64, $L$32:$L$131, 1)-0.3) / (100+0.4))</f>
        <v>0.39541832669322707</v>
      </c>
    </row>
    <row r="65" spans="2:14" x14ac:dyDescent="0.25">
      <c r="B65">
        <f ca="1">NORMINV(RAND(), $G$7, $G$13)</f>
        <v>1.9430351531695054</v>
      </c>
      <c r="C65">
        <f ca="1">NORMINV(RAND(), $G$7, $G$13)</f>
        <v>2.4995132115714314</v>
      </c>
      <c r="D65">
        <f ca="1">NORMINV(RAND(), $G$7, $G$13)</f>
        <v>2.3258733280223529</v>
      </c>
      <c r="E65">
        <f ca="1">NORMINV(RAND(), $G$7, $G$13)</f>
        <v>0.95012215846185311</v>
      </c>
      <c r="F65">
        <f ca="1">NORMINV(RAND(), $G$7, $G$13)</f>
        <v>2.4604407222373608</v>
      </c>
      <c r="G65">
        <f ca="1">NORMINV(RAND(), $G$7, $G$13)</f>
        <v>1.3339929918484583</v>
      </c>
      <c r="H65">
        <f ca="1">NORMINV(RAND(), $G$7, $G$13)</f>
        <v>1.4562698029842196</v>
      </c>
      <c r="I65">
        <f ca="1">NORMINV(RAND(), $G$7, $G$13)</f>
        <v>2.7127756579413074</v>
      </c>
      <c r="J65">
        <f ca="1">NORMINV(RAND(), $G$7, $G$13)</f>
        <v>2.5395383352520646</v>
      </c>
      <c r="K65">
        <f ca="1">AVERAGE(B65:J65)</f>
        <v>2.0246179290542838</v>
      </c>
      <c r="L65">
        <f ca="1">STDEV(B65:J65)</f>
        <v>0.63305857183677938</v>
      </c>
      <c r="M65">
        <f ca="1">((RANK(K65, $K$32:$K$131, 1)-0.3) / (100+0.4))</f>
        <v>0.32569721115537847</v>
      </c>
      <c r="N65">
        <f ca="1">((RANK(L65, $L$32:$L$131, 1)-0.3) / (100+0.4))</f>
        <v>0.84362549800796816</v>
      </c>
    </row>
    <row r="66" spans="2:14" x14ac:dyDescent="0.25">
      <c r="B66">
        <f ca="1">NORMINV(RAND(), $G$7, $G$13)</f>
        <v>1.7395337210659996</v>
      </c>
      <c r="C66">
        <f ca="1">NORMINV(RAND(), $G$7, $G$13)</f>
        <v>2.3957145420569512</v>
      </c>
      <c r="D66">
        <f ca="1">NORMINV(RAND(), $G$7, $G$13)</f>
        <v>2.0800562136243186</v>
      </c>
      <c r="E66">
        <f ca="1">NORMINV(RAND(), $G$7, $G$13)</f>
        <v>2.3678831915127261</v>
      </c>
      <c r="F66">
        <f ca="1">NORMINV(RAND(), $G$7, $G$13)</f>
        <v>2.2341744895928892</v>
      </c>
      <c r="G66">
        <f ca="1">NORMINV(RAND(), $G$7, $G$13)</f>
        <v>2.8363936835817363</v>
      </c>
      <c r="H66">
        <f ca="1">NORMINV(RAND(), $G$7, $G$13)</f>
        <v>1.9369674814233162</v>
      </c>
      <c r="I66">
        <f ca="1">NORMINV(RAND(), $G$7, $G$13)</f>
        <v>1.6743959638168746</v>
      </c>
      <c r="J66">
        <f ca="1">NORMINV(RAND(), $G$7, $G$13)</f>
        <v>2.4582830474686834</v>
      </c>
      <c r="K66">
        <f ca="1">AVERAGE(B66:J66)</f>
        <v>2.191489148238166</v>
      </c>
      <c r="L66">
        <f ca="1">STDEV(B66:J66)</f>
        <v>0.37258780844978107</v>
      </c>
      <c r="M66">
        <f ca="1">((RANK(K66, $K$32:$K$131, 1)-0.3) / (100+0.4))</f>
        <v>0.79382470119521908</v>
      </c>
      <c r="N66">
        <f ca="1">((RANK(L66, $L$32:$L$131, 1)-0.3) / (100+0.4))</f>
        <v>0.18625498007968125</v>
      </c>
    </row>
    <row r="67" spans="2:14" x14ac:dyDescent="0.25">
      <c r="B67">
        <f ca="1">NORMINV(RAND(), $G$7, $G$13)</f>
        <v>2.2744363213291252</v>
      </c>
      <c r="C67">
        <f ca="1">NORMINV(RAND(), $G$7, $G$13)</f>
        <v>1.5352350808567867</v>
      </c>
      <c r="D67">
        <f ca="1">NORMINV(RAND(), $G$7, $G$13)</f>
        <v>0.90490029188050158</v>
      </c>
      <c r="E67">
        <f ca="1">NORMINV(RAND(), $G$7, $G$13)</f>
        <v>1.5381402700638165</v>
      </c>
      <c r="F67">
        <f ca="1">NORMINV(RAND(), $G$7, $G$13)</f>
        <v>1.463859001586739</v>
      </c>
      <c r="G67">
        <f ca="1">NORMINV(RAND(), $G$7, $G$13)</f>
        <v>1.1545149369274961</v>
      </c>
      <c r="H67">
        <f ca="1">NORMINV(RAND(), $G$7, $G$13)</f>
        <v>1.9517462033568411</v>
      </c>
      <c r="I67">
        <f ca="1">NORMINV(RAND(), $G$7, $G$13)</f>
        <v>1.3737741552365621</v>
      </c>
      <c r="J67">
        <f ca="1">NORMINV(RAND(), $G$7, $G$13)</f>
        <v>2.8916749087539397</v>
      </c>
      <c r="K67">
        <f ca="1">AVERAGE(B67:J67)</f>
        <v>1.6764756855546452</v>
      </c>
      <c r="L67">
        <f ca="1">STDEV(B67:J67)</f>
        <v>0.60763179738583839</v>
      </c>
      <c r="M67">
        <f ca="1">((RANK(K67, $K$32:$K$131, 1)-0.3) / (100+0.4))</f>
        <v>6.9721115537848596E-3</v>
      </c>
      <c r="N67">
        <f ca="1">((RANK(L67, $L$32:$L$131, 1)-0.3) / (100+0.4))</f>
        <v>0.80378486055776888</v>
      </c>
    </row>
    <row r="68" spans="2:14" x14ac:dyDescent="0.25">
      <c r="B68">
        <f ca="1">NORMINV(RAND(), $G$7, $G$13)</f>
        <v>0.76847769962873702</v>
      </c>
      <c r="C68">
        <f ca="1">NORMINV(RAND(), $G$7, $G$13)</f>
        <v>2.3306596817776333</v>
      </c>
      <c r="D68">
        <f ca="1">NORMINV(RAND(), $G$7, $G$13)</f>
        <v>2.3318476257619221</v>
      </c>
      <c r="E68">
        <f ca="1">NORMINV(RAND(), $G$7, $G$13)</f>
        <v>1.8911624966536209</v>
      </c>
      <c r="F68">
        <f ca="1">NORMINV(RAND(), $G$7, $G$13)</f>
        <v>0.56076243576908413</v>
      </c>
      <c r="G68">
        <f ca="1">NORMINV(RAND(), $G$7, $G$13)</f>
        <v>1.8693572981908197</v>
      </c>
      <c r="H68">
        <f ca="1">NORMINV(RAND(), $G$7, $G$13)</f>
        <v>2.6582884581836246</v>
      </c>
      <c r="I68">
        <f ca="1">NORMINV(RAND(), $G$7, $G$13)</f>
        <v>1.612185614104475</v>
      </c>
      <c r="J68">
        <f ca="1">NORMINV(RAND(), $G$7, $G$13)</f>
        <v>1.6996394568533795</v>
      </c>
      <c r="K68">
        <f ca="1">AVERAGE(B68:J68)</f>
        <v>1.7469311963248109</v>
      </c>
      <c r="L68">
        <f ca="1">STDEV(B68:J68)</f>
        <v>0.70124795058302625</v>
      </c>
      <c r="M68">
        <f ca="1">((RANK(K68, $K$32:$K$131, 1)-0.3) / (100+0.4))</f>
        <v>3.6852589641434265E-2</v>
      </c>
      <c r="N68">
        <f ca="1">((RANK(L68, $L$32:$L$131, 1)-0.3) / (100+0.4))</f>
        <v>0.92330677290836649</v>
      </c>
    </row>
    <row r="69" spans="2:14" x14ac:dyDescent="0.25">
      <c r="B69">
        <f ca="1">NORMINV(RAND(), $G$7, $G$13)</f>
        <v>0.96155293982835111</v>
      </c>
      <c r="C69">
        <f ca="1">NORMINV(RAND(), $G$7, $G$13)</f>
        <v>2.0207757896482663</v>
      </c>
      <c r="D69">
        <f ca="1">NORMINV(RAND(), $G$7, $G$13)</f>
        <v>3.3506751714610918</v>
      </c>
      <c r="E69">
        <f ca="1">NORMINV(RAND(), $G$7, $G$13)</f>
        <v>2.3363606192407369</v>
      </c>
      <c r="F69">
        <f ca="1">NORMINV(RAND(), $G$7, $G$13)</f>
        <v>1.9561542124279534</v>
      </c>
      <c r="G69">
        <f ca="1">NORMINV(RAND(), $G$7, $G$13)</f>
        <v>2.5442632041806528</v>
      </c>
      <c r="H69">
        <f ca="1">NORMINV(RAND(), $G$7, $G$13)</f>
        <v>3.0085308457969173</v>
      </c>
      <c r="I69">
        <f ca="1">NORMINV(RAND(), $G$7, $G$13)</f>
        <v>2.0398636299438149</v>
      </c>
      <c r="J69">
        <f ca="1">NORMINV(RAND(), $G$7, $G$13)</f>
        <v>1.7530676088771564</v>
      </c>
      <c r="K69">
        <f ca="1">AVERAGE(B69:J69)</f>
        <v>2.2190271134894384</v>
      </c>
      <c r="L69">
        <f ca="1">STDEV(B69:J69)</f>
        <v>0.70377144704575756</v>
      </c>
      <c r="M69">
        <f ca="1">((RANK(K69, $K$32:$K$131, 1)-0.3) / (100+0.4))</f>
        <v>0.84362549800796816</v>
      </c>
      <c r="N69">
        <f ca="1">((RANK(L69, $L$32:$L$131, 1)-0.3) / (100+0.4))</f>
        <v>0.93326693227091628</v>
      </c>
    </row>
    <row r="70" spans="2:14" x14ac:dyDescent="0.25">
      <c r="B70">
        <f ca="1">NORMINV(RAND(), $G$7, $G$13)</f>
        <v>2.5852319337398457</v>
      </c>
      <c r="C70">
        <f ca="1">NORMINV(RAND(), $G$7, $G$13)</f>
        <v>1.6160661323555687</v>
      </c>
      <c r="D70">
        <f ca="1">NORMINV(RAND(), $G$7, $G$13)</f>
        <v>2.014921685680588</v>
      </c>
      <c r="E70">
        <f ca="1">NORMINV(RAND(), $G$7, $G$13)</f>
        <v>1.3966568153069732</v>
      </c>
      <c r="F70">
        <f ca="1">NORMINV(RAND(), $G$7, $G$13)</f>
        <v>3.1664237020657158</v>
      </c>
      <c r="G70">
        <f ca="1">NORMINV(RAND(), $G$7, $G$13)</f>
        <v>2.1019209144773496</v>
      </c>
      <c r="H70">
        <f ca="1">NORMINV(RAND(), $G$7, $G$13)</f>
        <v>2.1035315553497527</v>
      </c>
      <c r="I70">
        <f ca="1">NORMINV(RAND(), $G$7, $G$13)</f>
        <v>1.1230656553065157</v>
      </c>
      <c r="J70">
        <f ca="1">NORMINV(RAND(), $G$7, $G$13)</f>
        <v>2.0124506679920331</v>
      </c>
      <c r="K70">
        <f ca="1">AVERAGE(B70:J70)</f>
        <v>2.0133632291415942</v>
      </c>
      <c r="L70">
        <f ca="1">STDEV(B70:J70)</f>
        <v>0.61271525561559903</v>
      </c>
      <c r="M70">
        <f ca="1">((RANK(K70, $K$32:$K$131, 1)-0.3) / (100+0.4))</f>
        <v>0.26593625498007967</v>
      </c>
      <c r="N70">
        <f ca="1">((RANK(L70, $L$32:$L$131, 1)-0.3) / (100+0.4))</f>
        <v>0.82370517928286846</v>
      </c>
    </row>
    <row r="71" spans="2:14" x14ac:dyDescent="0.25">
      <c r="B71">
        <f ca="1">NORMINV(RAND(), $G$7, $G$13)</f>
        <v>2.0353669880386058</v>
      </c>
      <c r="C71">
        <f ca="1">NORMINV(RAND(), $G$7, $G$13)</f>
        <v>1.9038356467665527</v>
      </c>
      <c r="D71">
        <f ca="1">NORMINV(RAND(), $G$7, $G$13)</f>
        <v>2.2541758253834829</v>
      </c>
      <c r="E71">
        <f ca="1">NORMINV(RAND(), $G$7, $G$13)</f>
        <v>2.1350992229382073</v>
      </c>
      <c r="F71">
        <f ca="1">NORMINV(RAND(), $G$7, $G$13)</f>
        <v>1.7135399105041353</v>
      </c>
      <c r="G71">
        <f ca="1">NORMINV(RAND(), $G$7, $G$13)</f>
        <v>2.177350904860746</v>
      </c>
      <c r="H71">
        <f ca="1">NORMINV(RAND(), $G$7, $G$13)</f>
        <v>3.1920686668931411</v>
      </c>
      <c r="I71">
        <f ca="1">NORMINV(RAND(), $G$7, $G$13)</f>
        <v>1.5340811278283262</v>
      </c>
      <c r="J71">
        <f ca="1">NORMINV(RAND(), $G$7, $G$13)</f>
        <v>1.5672709244671408</v>
      </c>
      <c r="K71">
        <f ca="1">AVERAGE(B71:J71)</f>
        <v>2.0569765797422601</v>
      </c>
      <c r="L71">
        <f ca="1">STDEV(B71:J71)</f>
        <v>0.50037659097249143</v>
      </c>
      <c r="M71">
        <f ca="1">((RANK(K71, $K$32:$K$131, 1)-0.3) / (100+0.4))</f>
        <v>0.37549800796812749</v>
      </c>
      <c r="N71">
        <f ca="1">((RANK(L71, $L$32:$L$131, 1)-0.3) / (100+0.4))</f>
        <v>0.48505976095617531</v>
      </c>
    </row>
    <row r="72" spans="2:14" x14ac:dyDescent="0.25">
      <c r="B72">
        <f ca="1">NORMINV(RAND(), $G$7, $G$13)</f>
        <v>1.5885918326240398</v>
      </c>
      <c r="C72">
        <f ca="1">NORMINV(RAND(), $G$7, $G$13)</f>
        <v>2.8675072922123479</v>
      </c>
      <c r="D72">
        <f ca="1">NORMINV(RAND(), $G$7, $G$13)</f>
        <v>2.4963347477091182</v>
      </c>
      <c r="E72">
        <f ca="1">NORMINV(RAND(), $G$7, $G$13)</f>
        <v>2.2109412141576832</v>
      </c>
      <c r="F72">
        <f ca="1">NORMINV(RAND(), $G$7, $G$13)</f>
        <v>1.4440769245350789</v>
      </c>
      <c r="G72">
        <f ca="1">NORMINV(RAND(), $G$7, $G$13)</f>
        <v>1.2563750470624371</v>
      </c>
      <c r="H72">
        <f ca="1">NORMINV(RAND(), $G$7, $G$13)</f>
        <v>2.2107756726489409</v>
      </c>
      <c r="I72">
        <f ca="1">NORMINV(RAND(), $G$7, $G$13)</f>
        <v>2.7816994268770534</v>
      </c>
      <c r="J72">
        <f ca="1">NORMINV(RAND(), $G$7, $G$13)</f>
        <v>2.4320782533683678</v>
      </c>
      <c r="K72">
        <f ca="1">AVERAGE(B72:J72)</f>
        <v>2.1431533790216744</v>
      </c>
      <c r="L72">
        <f ca="1">STDEV(B72:J72)</f>
        <v>0.58442647978288143</v>
      </c>
      <c r="M72">
        <f ca="1">((RANK(K72, $K$32:$K$131, 1)-0.3) / (100+0.4))</f>
        <v>0.61454183266932272</v>
      </c>
      <c r="N72">
        <f ca="1">((RANK(L72, $L$32:$L$131, 1)-0.3) / (100+0.4))</f>
        <v>0.75398406374501992</v>
      </c>
    </row>
    <row r="73" spans="2:14" x14ac:dyDescent="0.25">
      <c r="B73">
        <f ca="1">NORMINV(RAND(), $G$7, $G$13)</f>
        <v>1.7364182805801009</v>
      </c>
      <c r="C73">
        <f ca="1">NORMINV(RAND(), $G$7, $G$13)</f>
        <v>1.8529531541195703</v>
      </c>
      <c r="D73">
        <f ca="1">NORMINV(RAND(), $G$7, $G$13)</f>
        <v>1.5825099092671173</v>
      </c>
      <c r="E73">
        <f ca="1">NORMINV(RAND(), $G$7, $G$13)</f>
        <v>1.86417693238135</v>
      </c>
      <c r="F73">
        <f ca="1">NORMINV(RAND(), $G$7, $G$13)</f>
        <v>2.3803379849564075</v>
      </c>
      <c r="G73">
        <f ca="1">NORMINV(RAND(), $G$7, $G$13)</f>
        <v>2.3090900584359813</v>
      </c>
      <c r="H73">
        <f ca="1">NORMINV(RAND(), $G$7, $G$13)</f>
        <v>2.0667772366194113</v>
      </c>
      <c r="I73">
        <f ca="1">NORMINV(RAND(), $G$7, $G$13)</f>
        <v>2.3016658973603938</v>
      </c>
      <c r="J73">
        <f ca="1">NORMINV(RAND(), $G$7, $G$13)</f>
        <v>2.4267022113581604</v>
      </c>
      <c r="K73">
        <f ca="1">AVERAGE(B73:J73)</f>
        <v>2.0578479627864992</v>
      </c>
      <c r="L73">
        <f ca="1">STDEV(B73:J73)</f>
        <v>0.31053510977618803</v>
      </c>
      <c r="M73">
        <f ca="1">((RANK(K73, $K$32:$K$131, 1)-0.3) / (100+0.4))</f>
        <v>0.39541832669322707</v>
      </c>
      <c r="N73">
        <f ca="1">((RANK(L73, $L$32:$L$131, 1)-0.3) / (100+0.4))</f>
        <v>5.6772908366533863E-2</v>
      </c>
    </row>
    <row r="74" spans="2:14" x14ac:dyDescent="0.25">
      <c r="B74">
        <f ca="1">NORMINV(RAND(), $G$7, $G$13)</f>
        <v>2.3187805958798093</v>
      </c>
      <c r="C74">
        <f ca="1">NORMINV(RAND(), $G$7, $G$13)</f>
        <v>2.979928210813489</v>
      </c>
      <c r="D74">
        <f ca="1">NORMINV(RAND(), $G$7, $G$13)</f>
        <v>1.565043972015737</v>
      </c>
      <c r="E74">
        <f ca="1">NORMINV(RAND(), $G$7, $G$13)</f>
        <v>2.4917445403103677</v>
      </c>
      <c r="F74">
        <f ca="1">NORMINV(RAND(), $G$7, $G$13)</f>
        <v>2.0665677321952716</v>
      </c>
      <c r="G74">
        <f ca="1">NORMINV(RAND(), $G$7, $G$13)</f>
        <v>2.5465919019487835</v>
      </c>
      <c r="H74">
        <f ca="1">NORMINV(RAND(), $G$7, $G$13)</f>
        <v>2.0766255360340815</v>
      </c>
      <c r="I74">
        <f ca="1">NORMINV(RAND(), $G$7, $G$13)</f>
        <v>2.6454986713079487</v>
      </c>
      <c r="J74">
        <f ca="1">NORMINV(RAND(), $G$7, $G$13)</f>
        <v>1.5564282226521997</v>
      </c>
      <c r="K74">
        <f ca="1">AVERAGE(B74:J74)</f>
        <v>2.2496899314619654</v>
      </c>
      <c r="L74">
        <f ca="1">STDEV(B74:J74)</f>
        <v>0.48143848884607254</v>
      </c>
      <c r="M74">
        <f ca="1">((RANK(K74, $K$32:$K$131, 1)-0.3) / (100+0.4))</f>
        <v>0.87350597609561753</v>
      </c>
      <c r="N74">
        <f ca="1">((RANK(L74, $L$32:$L$131, 1)-0.3) / (100+0.4))</f>
        <v>0.44521912350597609</v>
      </c>
    </row>
    <row r="75" spans="2:14" x14ac:dyDescent="0.25">
      <c r="B75">
        <f ca="1">NORMINV(RAND(), $G$7, $G$13)</f>
        <v>2.946547631151577</v>
      </c>
      <c r="C75">
        <f ca="1">NORMINV(RAND(), $G$7, $G$13)</f>
        <v>2.4899753934583235</v>
      </c>
      <c r="D75">
        <f ca="1">NORMINV(RAND(), $G$7, $G$13)</f>
        <v>1.2976424191243572</v>
      </c>
      <c r="E75">
        <f ca="1">NORMINV(RAND(), $G$7, $G$13)</f>
        <v>1.7373232556485649</v>
      </c>
      <c r="F75">
        <f ca="1">NORMINV(RAND(), $G$7, $G$13)</f>
        <v>1.3265395028016704</v>
      </c>
      <c r="G75">
        <f ca="1">NORMINV(RAND(), $G$7, $G$13)</f>
        <v>1.8687367055690751</v>
      </c>
      <c r="H75">
        <f ca="1">NORMINV(RAND(), $G$7, $G$13)</f>
        <v>2.0421140549863108</v>
      </c>
      <c r="I75">
        <f ca="1">NORMINV(RAND(), $G$7, $G$13)</f>
        <v>2.5133383890644847</v>
      </c>
      <c r="J75">
        <f ca="1">NORMINV(RAND(), $G$7, $G$13)</f>
        <v>1.8246075036417424</v>
      </c>
      <c r="K75">
        <f ca="1">AVERAGE(B75:J75)</f>
        <v>2.0052027617162342</v>
      </c>
      <c r="L75">
        <f ca="1">STDEV(B75:J75)</f>
        <v>0.55508123796764453</v>
      </c>
      <c r="M75">
        <f ca="1">((RANK(K75, $K$32:$K$131, 1)-0.3) / (100+0.4))</f>
        <v>0.25597609561752988</v>
      </c>
      <c r="N75">
        <f ca="1">((RANK(L75, $L$32:$L$131, 1)-0.3) / (100+0.4))</f>
        <v>0.64442231075697209</v>
      </c>
    </row>
    <row r="76" spans="2:14" x14ac:dyDescent="0.25">
      <c r="B76">
        <f ca="1">NORMINV(RAND(), $G$7, $G$13)</f>
        <v>2.1622516653408956</v>
      </c>
      <c r="C76">
        <f ca="1">NORMINV(RAND(), $G$7, $G$13)</f>
        <v>3.4267961738463195</v>
      </c>
      <c r="D76">
        <f ca="1">NORMINV(RAND(), $G$7, $G$13)</f>
        <v>1.3173149170878371</v>
      </c>
      <c r="E76">
        <f ca="1">NORMINV(RAND(), $G$7, $G$13)</f>
        <v>2.1204150082472188</v>
      </c>
      <c r="F76">
        <f ca="1">NORMINV(RAND(), $G$7, $G$13)</f>
        <v>2.4954291378386761</v>
      </c>
      <c r="G76">
        <f ca="1">NORMINV(RAND(), $G$7, $G$13)</f>
        <v>2.0253588933596403</v>
      </c>
      <c r="H76">
        <f ca="1">NORMINV(RAND(), $G$7, $G$13)</f>
        <v>1.9819478260999623</v>
      </c>
      <c r="I76">
        <f ca="1">NORMINV(RAND(), $G$7, $G$13)</f>
        <v>2.1915063935655725</v>
      </c>
      <c r="J76">
        <f ca="1">NORMINV(RAND(), $G$7, $G$13)</f>
        <v>2.1955308049876003</v>
      </c>
      <c r="K76">
        <f ca="1">AVERAGE(B76:J76)</f>
        <v>2.2129500911526359</v>
      </c>
      <c r="L76">
        <f ca="1">STDEV(B76:J76)</f>
        <v>0.55405639705079135</v>
      </c>
      <c r="M76">
        <f ca="1">((RANK(K76, $K$32:$K$131, 1)-0.3) / (100+0.4))</f>
        <v>0.82370517928286846</v>
      </c>
      <c r="N76">
        <f ca="1">((RANK(L76, $L$32:$L$131, 1)-0.3) / (100+0.4))</f>
        <v>0.62450199203187251</v>
      </c>
    </row>
    <row r="77" spans="2:14" x14ac:dyDescent="0.25">
      <c r="B77">
        <f ca="1">NORMINV(RAND(), $G$7, $G$13)</f>
        <v>2.2199573580970942</v>
      </c>
      <c r="C77">
        <f ca="1">NORMINV(RAND(), $G$7, $G$13)</f>
        <v>2.3726576208407071</v>
      </c>
      <c r="D77">
        <f ca="1">NORMINV(RAND(), $G$7, $G$13)</f>
        <v>2.752570220959095</v>
      </c>
      <c r="E77">
        <f ca="1">NORMINV(RAND(), $G$7, $G$13)</f>
        <v>1.9394482191142399</v>
      </c>
      <c r="F77">
        <f ca="1">NORMINV(RAND(), $G$7, $G$13)</f>
        <v>2.9249823822758927</v>
      </c>
      <c r="G77">
        <f ca="1">NORMINV(RAND(), $G$7, $G$13)</f>
        <v>2.9017565041568685</v>
      </c>
      <c r="H77">
        <f ca="1">NORMINV(RAND(), $G$7, $G$13)</f>
        <v>2.2804766131212459</v>
      </c>
      <c r="I77">
        <f ca="1">NORMINV(RAND(), $G$7, $G$13)</f>
        <v>2.7227423478553114</v>
      </c>
      <c r="J77">
        <f ca="1">NORMINV(RAND(), $G$7, $G$13)</f>
        <v>1.6137810479659609</v>
      </c>
      <c r="K77">
        <f ca="1">AVERAGE(B77:J77)</f>
        <v>2.4142635904873795</v>
      </c>
      <c r="L77">
        <f ca="1">STDEV(B77:J77)</f>
        <v>0.45162213282714975</v>
      </c>
      <c r="M77">
        <f ca="1">((RANK(K77, $K$32:$K$131, 1)-0.3) / (100+0.4))</f>
        <v>0.98306772908366535</v>
      </c>
      <c r="N77">
        <f ca="1">((RANK(L77, $L$32:$L$131, 1)-0.3) / (100+0.4))</f>
        <v>0.31573705179282868</v>
      </c>
    </row>
    <row r="78" spans="2:14" x14ac:dyDescent="0.25">
      <c r="B78">
        <f ca="1">NORMINV(RAND(), $G$7, $G$13)</f>
        <v>2.1106476351585099</v>
      </c>
      <c r="C78">
        <f ca="1">NORMINV(RAND(), $G$7, $G$13)</f>
        <v>2.3826796542662412</v>
      </c>
      <c r="D78">
        <f ca="1">NORMINV(RAND(), $G$7, $G$13)</f>
        <v>1.6928734513195061</v>
      </c>
      <c r="E78">
        <f ca="1">NORMINV(RAND(), $G$7, $G$13)</f>
        <v>2.6031651970183542</v>
      </c>
      <c r="F78">
        <f ca="1">NORMINV(RAND(), $G$7, $G$13)</f>
        <v>1.564805381945922</v>
      </c>
      <c r="G78">
        <f ca="1">NORMINV(RAND(), $G$7, $G$13)</f>
        <v>2.2304926199304544</v>
      </c>
      <c r="H78">
        <f ca="1">NORMINV(RAND(), $G$7, $G$13)</f>
        <v>2.2310486787445378</v>
      </c>
      <c r="I78">
        <f ca="1">NORMINV(RAND(), $G$7, $G$13)</f>
        <v>1.8363254756644485</v>
      </c>
      <c r="J78">
        <f ca="1">NORMINV(RAND(), $G$7, $G$13)</f>
        <v>1.5512845357138174</v>
      </c>
      <c r="K78">
        <f ca="1">AVERAGE(B78:J78)</f>
        <v>2.0225914033068655</v>
      </c>
      <c r="L78">
        <f ca="1">STDEV(B78:J78)</f>
        <v>0.37687329740991965</v>
      </c>
      <c r="M78">
        <f ca="1">((RANK(K78, $K$32:$K$131, 1)-0.3) / (100+0.4))</f>
        <v>0.29581673306772904</v>
      </c>
      <c r="N78">
        <f ca="1">((RANK(L78, $L$32:$L$131, 1)-0.3) / (100+0.4))</f>
        <v>0.20617529880478086</v>
      </c>
    </row>
    <row r="79" spans="2:14" x14ac:dyDescent="0.25">
      <c r="B79">
        <f ca="1">NORMINV(RAND(), $G$7, $G$13)</f>
        <v>2.1522762196212879</v>
      </c>
      <c r="C79">
        <f ca="1">NORMINV(RAND(), $G$7, $G$13)</f>
        <v>1.9854396037752255</v>
      </c>
      <c r="D79">
        <f ca="1">NORMINV(RAND(), $G$7, $G$13)</f>
        <v>2.4695991492644471</v>
      </c>
      <c r="E79">
        <f ca="1">NORMINV(RAND(), $G$7, $G$13)</f>
        <v>2.3177644794889138</v>
      </c>
      <c r="F79">
        <f ca="1">NORMINV(RAND(), $G$7, $G$13)</f>
        <v>1.6379034516656312</v>
      </c>
      <c r="G79">
        <f ca="1">NORMINV(RAND(), $G$7, $G$13)</f>
        <v>1.9074003831790942</v>
      </c>
      <c r="H79">
        <f ca="1">NORMINV(RAND(), $G$7, $G$13)</f>
        <v>1.704675974266459</v>
      </c>
      <c r="I79">
        <f ca="1">NORMINV(RAND(), $G$7, $G$13)</f>
        <v>1.2854656351245621</v>
      </c>
      <c r="J79">
        <f ca="1">NORMINV(RAND(), $G$7, $G$13)</f>
        <v>2.1517784245108973</v>
      </c>
      <c r="K79">
        <f ca="1">AVERAGE(B79:J79)</f>
        <v>1.9569225912107244</v>
      </c>
      <c r="L79">
        <f ca="1">STDEV(B79:J79)</f>
        <v>0.36889999280709507</v>
      </c>
      <c r="M79">
        <f ca="1">((RANK(K79, $K$32:$K$131, 1)-0.3) / (100+0.4))</f>
        <v>0.20617529880478086</v>
      </c>
      <c r="N79">
        <f ca="1">((RANK(L79, $L$32:$L$131, 1)-0.3) / (100+0.4))</f>
        <v>0.15637450199203184</v>
      </c>
    </row>
    <row r="80" spans="2:14" x14ac:dyDescent="0.25">
      <c r="B80">
        <f ca="1">NORMINV(RAND(), $G$7, $G$13)</f>
        <v>2.0461552568511472</v>
      </c>
      <c r="C80">
        <f ca="1">NORMINV(RAND(), $G$7, $G$13)</f>
        <v>1.5417579272514081</v>
      </c>
      <c r="D80">
        <f ca="1">NORMINV(RAND(), $G$7, $G$13)</f>
        <v>2.5671851330076425</v>
      </c>
      <c r="E80">
        <f ca="1">NORMINV(RAND(), $G$7, $G$13)</f>
        <v>1.6076227270231886</v>
      </c>
      <c r="F80">
        <f ca="1">NORMINV(RAND(), $G$7, $G$13)</f>
        <v>2.6412311172720679</v>
      </c>
      <c r="G80">
        <f ca="1">NORMINV(RAND(), $G$7, $G$13)</f>
        <v>1.7169364755589527</v>
      </c>
      <c r="H80">
        <f ca="1">NORMINV(RAND(), $G$7, $G$13)</f>
        <v>1.6136401608347664</v>
      </c>
      <c r="I80">
        <f ca="1">NORMINV(RAND(), $G$7, $G$13)</f>
        <v>2.5284379332943159</v>
      </c>
      <c r="J80">
        <f ca="1">NORMINV(RAND(), $G$7, $G$13)</f>
        <v>2.3089171715625318</v>
      </c>
      <c r="K80">
        <f ca="1">AVERAGE(B80:J80)</f>
        <v>2.0635426558506689</v>
      </c>
      <c r="L80">
        <f ca="1">STDEV(B80:J80)</f>
        <v>0.45643847895826239</v>
      </c>
      <c r="M80">
        <f ca="1">((RANK(K80, $K$32:$K$131, 1)-0.3) / (100+0.4))</f>
        <v>0.4252988047808765</v>
      </c>
      <c r="N80">
        <f ca="1">((RANK(L80, $L$32:$L$131, 1)-0.3) / (100+0.4))</f>
        <v>0.33565737051792832</v>
      </c>
    </row>
    <row r="81" spans="2:14" x14ac:dyDescent="0.25">
      <c r="B81">
        <f ca="1">NORMINV(RAND(), $G$7, $G$13)</f>
        <v>1.7664309312439306</v>
      </c>
      <c r="C81">
        <f ca="1">NORMINV(RAND(), $G$7, $G$13)</f>
        <v>2.2940485485090987</v>
      </c>
      <c r="D81">
        <f ca="1">NORMINV(RAND(), $G$7, $G$13)</f>
        <v>1.845164783025683</v>
      </c>
      <c r="E81">
        <f ca="1">NORMINV(RAND(), $G$7, $G$13)</f>
        <v>1.2770547655164759</v>
      </c>
      <c r="F81">
        <f ca="1">NORMINV(RAND(), $G$7, $G$13)</f>
        <v>1.334185540072484</v>
      </c>
      <c r="G81">
        <f ca="1">NORMINV(RAND(), $G$7, $G$13)</f>
        <v>1.4053454376580956</v>
      </c>
      <c r="H81">
        <f ca="1">NORMINV(RAND(), $G$7, $G$13)</f>
        <v>1.581778382560916</v>
      </c>
      <c r="I81">
        <f ca="1">NORMINV(RAND(), $G$7, $G$13)</f>
        <v>1.7790105157225455</v>
      </c>
      <c r="J81">
        <f ca="1">NORMINV(RAND(), $G$7, $G$13)</f>
        <v>2.0564629474239653</v>
      </c>
      <c r="K81">
        <f ca="1">AVERAGE(B81:J81)</f>
        <v>1.7043868724147992</v>
      </c>
      <c r="L81">
        <f ca="1">STDEV(B81:J81)</f>
        <v>0.34003959436374198</v>
      </c>
      <c r="M81">
        <f ca="1">((RANK(K81, $K$32:$K$131, 1)-0.3) / (100+0.4))</f>
        <v>1.693227091633466E-2</v>
      </c>
      <c r="N81">
        <f ca="1">((RANK(L81, $L$32:$L$131, 1)-0.3) / (100+0.4))</f>
        <v>9.6613545816733051E-2</v>
      </c>
    </row>
    <row r="82" spans="2:14" x14ac:dyDescent="0.25">
      <c r="B82">
        <f ca="1">NORMINV(RAND(), $G$7, $G$13)</f>
        <v>1.1691619911879219</v>
      </c>
      <c r="C82">
        <f ca="1">NORMINV(RAND(), $G$7, $G$13)</f>
        <v>2.0689126854274531</v>
      </c>
      <c r="D82">
        <f ca="1">NORMINV(RAND(), $G$7, $G$13)</f>
        <v>1.4185889660234086</v>
      </c>
      <c r="E82">
        <f ca="1">NORMINV(RAND(), $G$7, $G$13)</f>
        <v>3.0836659595983837</v>
      </c>
      <c r="F82">
        <f ca="1">NORMINV(RAND(), $G$7, $G$13)</f>
        <v>2.9185932065536355</v>
      </c>
      <c r="G82">
        <f ca="1">NORMINV(RAND(), $G$7, $G$13)</f>
        <v>2.2945778525989327</v>
      </c>
      <c r="H82">
        <f ca="1">NORMINV(RAND(), $G$7, $G$13)</f>
        <v>1.7446158553639972</v>
      </c>
      <c r="I82">
        <f ca="1">NORMINV(RAND(), $G$7, $G$13)</f>
        <v>2.8375477596003233</v>
      </c>
      <c r="J82">
        <f ca="1">NORMINV(RAND(), $G$7, $G$13)</f>
        <v>2.1682054548261935</v>
      </c>
      <c r="K82">
        <f ca="1">AVERAGE(B82:J82)</f>
        <v>2.1893188590200277</v>
      </c>
      <c r="L82">
        <f ca="1">STDEV(B82:J82)</f>
        <v>0.67179114690136565</v>
      </c>
      <c r="M82">
        <f ca="1">((RANK(K82, $K$32:$K$131, 1)-0.3) / (100+0.4))</f>
        <v>0.7739043824701195</v>
      </c>
      <c r="N82">
        <f ca="1">((RANK(L82, $L$32:$L$131, 1)-0.3) / (100+0.4))</f>
        <v>0.89342629482071712</v>
      </c>
    </row>
    <row r="83" spans="2:14" x14ac:dyDescent="0.25">
      <c r="B83">
        <f ca="1">NORMINV(RAND(), $G$7, $G$13)</f>
        <v>1.6022553240230728</v>
      </c>
      <c r="C83">
        <f ca="1">NORMINV(RAND(), $G$7, $G$13)</f>
        <v>1.5282633616867995</v>
      </c>
      <c r="D83">
        <f ca="1">NORMINV(RAND(), $G$7, $G$13)</f>
        <v>2.2387163314587846</v>
      </c>
      <c r="E83">
        <f ca="1">NORMINV(RAND(), $G$7, $G$13)</f>
        <v>1.1117813962139604</v>
      </c>
      <c r="F83">
        <f ca="1">NORMINV(RAND(), $G$7, $G$13)</f>
        <v>1.4241343631728811</v>
      </c>
      <c r="G83">
        <f ca="1">NORMINV(RAND(), $G$7, $G$13)</f>
        <v>2.3038777418306111</v>
      </c>
      <c r="H83">
        <f ca="1">NORMINV(RAND(), $G$7, $G$13)</f>
        <v>1.8422630989255286</v>
      </c>
      <c r="I83">
        <f ca="1">NORMINV(RAND(), $G$7, $G$13)</f>
        <v>1.2876172853688963</v>
      </c>
      <c r="J83">
        <f ca="1">NORMINV(RAND(), $G$7, $G$13)</f>
        <v>2.3535681069292558</v>
      </c>
      <c r="K83">
        <f ca="1">AVERAGE(B83:J83)</f>
        <v>1.7436085566233099</v>
      </c>
      <c r="L83">
        <f ca="1">STDEV(B83:J83)</f>
        <v>0.46319114440509762</v>
      </c>
      <c r="M83">
        <f ca="1">((RANK(K83, $K$32:$K$131, 1)-0.3) / (100+0.4))</f>
        <v>2.6892430278884463E-2</v>
      </c>
      <c r="N83">
        <f ca="1">((RANK(L83, $L$32:$L$131, 1)-0.3) / (100+0.4))</f>
        <v>0.37549800796812749</v>
      </c>
    </row>
    <row r="84" spans="2:14" x14ac:dyDescent="0.25">
      <c r="B84">
        <f ca="1">NORMINV(RAND(), $G$7, $G$13)</f>
        <v>2.3188213354485572</v>
      </c>
      <c r="C84">
        <f ca="1">NORMINV(RAND(), $G$7, $G$13)</f>
        <v>2.906524073857196</v>
      </c>
      <c r="D84">
        <f ca="1">NORMINV(RAND(), $G$7, $G$13)</f>
        <v>2.5421222602161526</v>
      </c>
      <c r="E84">
        <f ca="1">NORMINV(RAND(), $G$7, $G$13)</f>
        <v>1.2589660457854204</v>
      </c>
      <c r="F84">
        <f ca="1">NORMINV(RAND(), $G$7, $G$13)</f>
        <v>2.3545029881775923</v>
      </c>
      <c r="G84">
        <f ca="1">NORMINV(RAND(), $G$7, $G$13)</f>
        <v>1.3128345209941239</v>
      </c>
      <c r="H84">
        <f ca="1">NORMINV(RAND(), $G$7, $G$13)</f>
        <v>2.4946595566447289</v>
      </c>
      <c r="I84">
        <f ca="1">NORMINV(RAND(), $G$7, $G$13)</f>
        <v>1.9070767709647094</v>
      </c>
      <c r="J84">
        <f ca="1">NORMINV(RAND(), $G$7, $G$13)</f>
        <v>1.5546023274078422</v>
      </c>
      <c r="K84">
        <f ca="1">AVERAGE(B84:J84)</f>
        <v>2.0722344310551466</v>
      </c>
      <c r="L84">
        <f ca="1">STDEV(B84:J84)</f>
        <v>0.58833144823527328</v>
      </c>
      <c r="M84">
        <f ca="1">((RANK(K84, $K$32:$K$131, 1)-0.3) / (100+0.4))</f>
        <v>0.45517928286852588</v>
      </c>
      <c r="N84">
        <f ca="1">((RANK(L84, $L$32:$L$131, 1)-0.3) / (100+0.4))</f>
        <v>0.7739043824701195</v>
      </c>
    </row>
    <row r="85" spans="2:14" x14ac:dyDescent="0.25">
      <c r="B85">
        <f ca="1">NORMINV(RAND(), $G$7, $G$13)</f>
        <v>2.5653622332181345</v>
      </c>
      <c r="C85">
        <f ca="1">NORMINV(RAND(), $G$7, $G$13)</f>
        <v>2.0386238715144405</v>
      </c>
      <c r="D85">
        <f ca="1">NORMINV(RAND(), $G$7, $G$13)</f>
        <v>1.1133499756090883</v>
      </c>
      <c r="E85">
        <f ca="1">NORMINV(RAND(), $G$7, $G$13)</f>
        <v>2.4925474520795454</v>
      </c>
      <c r="F85">
        <f ca="1">NORMINV(RAND(), $G$7, $G$13)</f>
        <v>2.2226531045493783</v>
      </c>
      <c r="G85">
        <f ca="1">NORMINV(RAND(), $G$7, $G$13)</f>
        <v>2.4636755154167842</v>
      </c>
      <c r="H85">
        <f ca="1">NORMINV(RAND(), $G$7, $G$13)</f>
        <v>1.8981032135891853</v>
      </c>
      <c r="I85">
        <f ca="1">NORMINV(RAND(), $G$7, $G$13)</f>
        <v>1.9824037227355245</v>
      </c>
      <c r="J85">
        <f ca="1">NORMINV(RAND(), $G$7, $G$13)</f>
        <v>2.4763298412014723</v>
      </c>
      <c r="K85">
        <f ca="1">AVERAGE(B85:J85)</f>
        <v>2.1392276588792836</v>
      </c>
      <c r="L85">
        <f ca="1">STDEV(B85:J85)</f>
        <v>0.45792610454164867</v>
      </c>
      <c r="M85">
        <f ca="1">((RANK(K85, $K$32:$K$131, 1)-0.3) / (100+0.4))</f>
        <v>0.59462151394422313</v>
      </c>
      <c r="N85">
        <f ca="1">((RANK(L85, $L$32:$L$131, 1)-0.3) / (100+0.4))</f>
        <v>0.35557768924302791</v>
      </c>
    </row>
    <row r="86" spans="2:14" x14ac:dyDescent="0.25">
      <c r="B86">
        <f ca="1">NORMINV(RAND(), $G$7, $G$13)</f>
        <v>3.220496354523072</v>
      </c>
      <c r="C86">
        <f ca="1">NORMINV(RAND(), $G$7, $G$13)</f>
        <v>2.0561420492521854</v>
      </c>
      <c r="D86">
        <f ca="1">NORMINV(RAND(), $G$7, $G$13)</f>
        <v>1.5922619802887832</v>
      </c>
      <c r="E86">
        <f ca="1">NORMINV(RAND(), $G$7, $G$13)</f>
        <v>1.9655604840603964</v>
      </c>
      <c r="F86">
        <f ca="1">NORMINV(RAND(), $G$7, $G$13)</f>
        <v>1.6713712344754501</v>
      </c>
      <c r="G86">
        <f ca="1">NORMINV(RAND(), $G$7, $G$13)</f>
        <v>2.3176784698987656</v>
      </c>
      <c r="H86">
        <f ca="1">NORMINV(RAND(), $G$7, $G$13)</f>
        <v>2.0843340423373773</v>
      </c>
      <c r="I86">
        <f ca="1">NORMINV(RAND(), $G$7, $G$13)</f>
        <v>2.1131074951203979</v>
      </c>
      <c r="J86">
        <f ca="1">NORMINV(RAND(), $G$7, $G$13)</f>
        <v>1.961602270872018</v>
      </c>
      <c r="K86">
        <f ca="1">AVERAGE(B86:J86)</f>
        <v>2.1091727089809384</v>
      </c>
      <c r="L86">
        <f ca="1">STDEV(B86:J86)</f>
        <v>0.4721265624964025</v>
      </c>
      <c r="M86">
        <f ca="1">((RANK(K86, $K$32:$K$131, 1)-0.3) / (100+0.4))</f>
        <v>0.54482071713147406</v>
      </c>
      <c r="N86">
        <f ca="1">((RANK(L86, $L$32:$L$131, 1)-0.3) / (100+0.4))</f>
        <v>0.40537848605577692</v>
      </c>
    </row>
    <row r="87" spans="2:14" x14ac:dyDescent="0.25">
      <c r="B87">
        <f ca="1">NORMINV(RAND(), $G$7, $G$13)</f>
        <v>2.40181978353541</v>
      </c>
      <c r="C87">
        <f ca="1">NORMINV(RAND(), $G$7, $G$13)</f>
        <v>1.5774350106573003</v>
      </c>
      <c r="D87">
        <f ca="1">NORMINV(RAND(), $G$7, $G$13)</f>
        <v>2.0709416377263863</v>
      </c>
      <c r="E87">
        <f ca="1">NORMINV(RAND(), $G$7, $G$13)</f>
        <v>1.9558856692247968</v>
      </c>
      <c r="F87">
        <f ca="1">NORMINV(RAND(), $G$7, $G$13)</f>
        <v>2.1375037104353538</v>
      </c>
      <c r="G87">
        <f ca="1">NORMINV(RAND(), $G$7, $G$13)</f>
        <v>2.3195731349038029</v>
      </c>
      <c r="H87">
        <f ca="1">NORMINV(RAND(), $G$7, $G$13)</f>
        <v>2.1522605809809674</v>
      </c>
      <c r="I87">
        <f ca="1">NORMINV(RAND(), $G$7, $G$13)</f>
        <v>2.7565405834995431</v>
      </c>
      <c r="J87">
        <f ca="1">NORMINV(RAND(), $G$7, $G$13)</f>
        <v>0.76816771077724821</v>
      </c>
      <c r="K87">
        <f ca="1">AVERAGE(B87:J87)</f>
        <v>2.0155697579712011</v>
      </c>
      <c r="L87">
        <f ca="1">STDEV(B87:J87)</f>
        <v>0.56775867774545485</v>
      </c>
      <c r="M87">
        <f ca="1">((RANK(K87, $K$32:$K$131, 1)-0.3) / (100+0.4))</f>
        <v>0.28585657370517925</v>
      </c>
      <c r="N87">
        <f ca="1">((RANK(L87, $L$32:$L$131, 1)-0.3) / (100+0.4))</f>
        <v>0.68426294820717126</v>
      </c>
    </row>
    <row r="88" spans="2:14" x14ac:dyDescent="0.25">
      <c r="B88">
        <f ca="1">NORMINV(RAND(), $G$7, $G$13)</f>
        <v>2.5100439027528618</v>
      </c>
      <c r="C88">
        <f ca="1">NORMINV(RAND(), $G$7, $G$13)</f>
        <v>2.580812063604359</v>
      </c>
      <c r="D88">
        <f ca="1">NORMINV(RAND(), $G$7, $G$13)</f>
        <v>1.7183759630396374</v>
      </c>
      <c r="E88">
        <f ca="1">NORMINV(RAND(), $G$7, $G$13)</f>
        <v>2.8292758498211206</v>
      </c>
      <c r="F88">
        <f ca="1">NORMINV(RAND(), $G$7, $G$13)</f>
        <v>1.6015740678345622</v>
      </c>
      <c r="G88">
        <f ca="1">NORMINV(RAND(), $G$7, $G$13)</f>
        <v>2.2459560960972049</v>
      </c>
      <c r="H88">
        <f ca="1">NORMINV(RAND(), $G$7, $G$13)</f>
        <v>2.6295987485947756</v>
      </c>
      <c r="I88">
        <f ca="1">NORMINV(RAND(), $G$7, $G$13)</f>
        <v>1.7300273229629437</v>
      </c>
      <c r="J88">
        <f ca="1">NORMINV(RAND(), $G$7, $G$13)</f>
        <v>1.4861313280406045</v>
      </c>
      <c r="K88">
        <f ca="1">AVERAGE(B88:J88)</f>
        <v>2.1479772603053409</v>
      </c>
      <c r="L88">
        <f ca="1">STDEV(B88:J88)</f>
        <v>0.51478162971983732</v>
      </c>
      <c r="M88">
        <f ca="1">((RANK(K88, $K$32:$K$131, 1)-0.3) / (100+0.4))</f>
        <v>0.6344621513944223</v>
      </c>
      <c r="N88">
        <f ca="1">((RANK(L88, $L$32:$L$131, 1)-0.3) / (100+0.4))</f>
        <v>0.52490039840637448</v>
      </c>
    </row>
    <row r="89" spans="2:14" x14ac:dyDescent="0.25">
      <c r="B89">
        <f ca="1">NORMINV(RAND(), $G$7, $G$13)</f>
        <v>2.0977564716659849</v>
      </c>
      <c r="C89">
        <f ca="1">NORMINV(RAND(), $G$7, $G$13)</f>
        <v>2.8821336986514083</v>
      </c>
      <c r="D89">
        <f ca="1">NORMINV(RAND(), $G$7, $G$13)</f>
        <v>2.1229681711909123</v>
      </c>
      <c r="E89">
        <f ca="1">NORMINV(RAND(), $G$7, $G$13)</f>
        <v>3.1944895816115269</v>
      </c>
      <c r="F89">
        <f ca="1">NORMINV(RAND(), $G$7, $G$13)</f>
        <v>2.3889187999294581</v>
      </c>
      <c r="G89">
        <f ca="1">NORMINV(RAND(), $G$7, $G$13)</f>
        <v>2.9353720733792468</v>
      </c>
      <c r="H89">
        <f ca="1">NORMINV(RAND(), $G$7, $G$13)</f>
        <v>2.0916057062834978</v>
      </c>
      <c r="I89">
        <f ca="1">NORMINV(RAND(), $G$7, $G$13)</f>
        <v>2.383184054569258</v>
      </c>
      <c r="J89">
        <f ca="1">NORMINV(RAND(), $G$7, $G$13)</f>
        <v>1.3020434730470227</v>
      </c>
      <c r="K89">
        <f ca="1">AVERAGE(B89:J89)</f>
        <v>2.3776080033698133</v>
      </c>
      <c r="L89">
        <f ca="1">STDEV(B89:J89)</f>
        <v>0.57171848088521027</v>
      </c>
      <c r="M89">
        <f ca="1">((RANK(K89, $K$32:$K$131, 1)-0.3) / (100+0.4))</f>
        <v>0.97310756972111556</v>
      </c>
      <c r="N89">
        <f ca="1">((RANK(L89, $L$32:$L$131, 1)-0.3) / (100+0.4))</f>
        <v>0.71414342629482075</v>
      </c>
    </row>
    <row r="90" spans="2:14" x14ac:dyDescent="0.25">
      <c r="B90">
        <f ca="1">NORMINV(RAND(), $G$7, $G$13)</f>
        <v>2.2244108973052272</v>
      </c>
      <c r="C90">
        <f ca="1">NORMINV(RAND(), $G$7, $G$13)</f>
        <v>2.1494022476086765</v>
      </c>
      <c r="D90">
        <f ca="1">NORMINV(RAND(), $G$7, $G$13)</f>
        <v>1.6242721893700856</v>
      </c>
      <c r="E90">
        <f ca="1">NORMINV(RAND(), $G$7, $G$13)</f>
        <v>2.5528069208648745</v>
      </c>
      <c r="F90">
        <f ca="1">NORMINV(RAND(), $G$7, $G$13)</f>
        <v>1.3081766787424527</v>
      </c>
      <c r="G90">
        <f ca="1">NORMINV(RAND(), $G$7, $G$13)</f>
        <v>1.7740833099831377</v>
      </c>
      <c r="H90">
        <f ca="1">NORMINV(RAND(), $G$7, $G$13)</f>
        <v>1.3537758515411062</v>
      </c>
      <c r="I90">
        <f ca="1">NORMINV(RAND(), $G$7, $G$13)</f>
        <v>2.0815458484935845</v>
      </c>
      <c r="J90">
        <f ca="1">NORMINV(RAND(), $G$7, $G$13)</f>
        <v>2.4681491560326934</v>
      </c>
      <c r="K90">
        <f ca="1">AVERAGE(B90:J90)</f>
        <v>1.9485136777713155</v>
      </c>
      <c r="L90">
        <f ca="1">STDEV(B90:J90)</f>
        <v>0.45670935176037758</v>
      </c>
      <c r="M90">
        <f ca="1">((RANK(K90, $K$32:$K$131, 1)-0.3) / (100+0.4))</f>
        <v>0.19621513944223107</v>
      </c>
      <c r="N90">
        <f ca="1">((RANK(L90, $L$32:$L$131, 1)-0.3) / (100+0.4))</f>
        <v>0.34561752988047811</v>
      </c>
    </row>
    <row r="91" spans="2:14" x14ac:dyDescent="0.25">
      <c r="B91">
        <f ca="1">NORMINV(RAND(), $G$7, $G$13)</f>
        <v>2.4155082349869805</v>
      </c>
      <c r="C91">
        <f ca="1">NORMINV(RAND(), $G$7, $G$13)</f>
        <v>2.3745314784690859</v>
      </c>
      <c r="D91">
        <f ca="1">NORMINV(RAND(), $G$7, $G$13)</f>
        <v>2.006667320416982</v>
      </c>
      <c r="E91">
        <f ca="1">NORMINV(RAND(), $G$7, $G$13)</f>
        <v>1.8064493979552545</v>
      </c>
      <c r="F91">
        <f ca="1">NORMINV(RAND(), $G$7, $G$13)</f>
        <v>1.757765416678122</v>
      </c>
      <c r="G91">
        <f ca="1">NORMINV(RAND(), $G$7, $G$13)</f>
        <v>2.5775617270208055</v>
      </c>
      <c r="H91">
        <f ca="1">NORMINV(RAND(), $G$7, $G$13)</f>
        <v>2.3116407085331026</v>
      </c>
      <c r="I91">
        <f ca="1">NORMINV(RAND(), $G$7, $G$13)</f>
        <v>1.7230608966074512</v>
      </c>
      <c r="J91">
        <f ca="1">NORMINV(RAND(), $G$7, $G$13)</f>
        <v>2.6968899726979005</v>
      </c>
      <c r="K91">
        <f ca="1">AVERAGE(B91:J91)</f>
        <v>2.1855639059295204</v>
      </c>
      <c r="L91">
        <f ca="1">STDEV(B91:J91)</f>
        <v>0.3695009329980502</v>
      </c>
      <c r="M91">
        <f ca="1">((RANK(K91, $K$32:$K$131, 1)-0.3) / (100+0.4))</f>
        <v>0.75398406374501992</v>
      </c>
      <c r="N91">
        <f ca="1">((RANK(L91, $L$32:$L$131, 1)-0.3) / (100+0.4))</f>
        <v>0.16633466135458166</v>
      </c>
    </row>
    <row r="92" spans="2:14" x14ac:dyDescent="0.25">
      <c r="B92">
        <f ca="1">NORMINV(RAND(), $G$7, $G$13)</f>
        <v>3.3624951658612625</v>
      </c>
      <c r="C92">
        <f ca="1">NORMINV(RAND(), $G$7, $G$13)</f>
        <v>1.5431129385020375</v>
      </c>
      <c r="D92">
        <f ca="1">NORMINV(RAND(), $G$7, $G$13)</f>
        <v>2.4904658500309624</v>
      </c>
      <c r="E92">
        <f ca="1">NORMINV(RAND(), $G$7, $G$13)</f>
        <v>2.3513790978976816</v>
      </c>
      <c r="F92">
        <f ca="1">NORMINV(RAND(), $G$7, $G$13)</f>
        <v>2.5273715899200471</v>
      </c>
      <c r="G92">
        <f ca="1">NORMINV(RAND(), $G$7, $G$13)</f>
        <v>1.778267573736366</v>
      </c>
      <c r="H92">
        <f ca="1">NORMINV(RAND(), $G$7, $G$13)</f>
        <v>2.5450606693200797</v>
      </c>
      <c r="I92">
        <f ca="1">NORMINV(RAND(), $G$7, $G$13)</f>
        <v>2.8531434971335274</v>
      </c>
      <c r="J92">
        <f ca="1">NORMINV(RAND(), $G$7, $G$13)</f>
        <v>1.8294492243074227</v>
      </c>
      <c r="K92">
        <f ca="1">AVERAGE(B92:J92)</f>
        <v>2.3645272896343763</v>
      </c>
      <c r="L92">
        <f ca="1">STDEV(B92:J92)</f>
        <v>0.57168174824302831</v>
      </c>
      <c r="M92">
        <f ca="1">((RANK(K92, $K$32:$K$131, 1)-0.3) / (100+0.4))</f>
        <v>0.94322709163346607</v>
      </c>
      <c r="N92">
        <f ca="1">((RANK(L92, $L$32:$L$131, 1)-0.3) / (100+0.4))</f>
        <v>0.70418326693227096</v>
      </c>
    </row>
    <row r="93" spans="2:14" x14ac:dyDescent="0.25">
      <c r="B93">
        <f ca="1">NORMINV(RAND(), $G$7, $G$13)</f>
        <v>2.1813499507220619</v>
      </c>
      <c r="C93">
        <f ca="1">NORMINV(RAND(), $G$7, $G$13)</f>
        <v>2.09045519400035</v>
      </c>
      <c r="D93">
        <f ca="1">NORMINV(RAND(), $G$7, $G$13)</f>
        <v>2.7710549448403232</v>
      </c>
      <c r="E93">
        <f ca="1">NORMINV(RAND(), $G$7, $G$13)</f>
        <v>2.5406482704994833</v>
      </c>
      <c r="F93">
        <f ca="1">NORMINV(RAND(), $G$7, $G$13)</f>
        <v>2.204636622347854</v>
      </c>
      <c r="G93">
        <f ca="1">NORMINV(RAND(), $G$7, $G$13)</f>
        <v>2.0062719301384808</v>
      </c>
      <c r="H93">
        <f ca="1">NORMINV(RAND(), $G$7, $G$13)</f>
        <v>2.2322980621214454</v>
      </c>
      <c r="I93">
        <f ca="1">NORMINV(RAND(), $G$7, $G$13)</f>
        <v>1.5179080152805753</v>
      </c>
      <c r="J93">
        <f ca="1">NORMINV(RAND(), $G$7, $G$13)</f>
        <v>1.9286817248884329</v>
      </c>
      <c r="K93">
        <f ca="1">AVERAGE(B93:J93)</f>
        <v>2.1637005238710003</v>
      </c>
      <c r="L93">
        <f ca="1">STDEV(B93:J93)</f>
        <v>0.35708758126319207</v>
      </c>
      <c r="M93">
        <f ca="1">((RANK(K93, $K$32:$K$131, 1)-0.3) / (100+0.4))</f>
        <v>0.69422310756972105</v>
      </c>
      <c r="N93">
        <f ca="1">((RANK(L93, $L$32:$L$131, 1)-0.3) / (100+0.4))</f>
        <v>0.11653386454183265</v>
      </c>
    </row>
    <row r="94" spans="2:14" x14ac:dyDescent="0.25">
      <c r="B94">
        <f ca="1">NORMINV(RAND(), $G$7, $G$13)</f>
        <v>1.6841721704929655</v>
      </c>
      <c r="C94">
        <f ca="1">NORMINV(RAND(), $G$7, $G$13)</f>
        <v>2.4117936104179849</v>
      </c>
      <c r="D94">
        <f ca="1">NORMINV(RAND(), $G$7, $G$13)</f>
        <v>1.9551652251136065</v>
      </c>
      <c r="E94">
        <f ca="1">NORMINV(RAND(), $G$7, $G$13)</f>
        <v>2.6336613323107296</v>
      </c>
      <c r="F94">
        <f ca="1">NORMINV(RAND(), $G$7, $G$13)</f>
        <v>2.1095953924176731</v>
      </c>
      <c r="G94">
        <f ca="1">NORMINV(RAND(), $G$7, $G$13)</f>
        <v>2.0644706522390908</v>
      </c>
      <c r="H94">
        <f ca="1">NORMINV(RAND(), $G$7, $G$13)</f>
        <v>1.5399273898366825</v>
      </c>
      <c r="I94">
        <f ca="1">NORMINV(RAND(), $G$7, $G$13)</f>
        <v>1.6761408250718826</v>
      </c>
      <c r="J94">
        <f ca="1">NORMINV(RAND(), $G$7, $G$13)</f>
        <v>1.6181021428223161</v>
      </c>
      <c r="K94">
        <f ca="1">AVERAGE(B94:J94)</f>
        <v>1.9658920823025479</v>
      </c>
      <c r="L94">
        <f ca="1">STDEV(B94:J94)</f>
        <v>0.37764948138023074</v>
      </c>
      <c r="M94">
        <f ca="1">((RANK(K94, $K$32:$K$131, 1)-0.3) / (100+0.4))</f>
        <v>0.21613545816733065</v>
      </c>
      <c r="N94">
        <f ca="1">((RANK(L94, $L$32:$L$131, 1)-0.3) / (100+0.4))</f>
        <v>0.21613545816733065</v>
      </c>
    </row>
    <row r="95" spans="2:14" x14ac:dyDescent="0.25">
      <c r="B95">
        <f ca="1">NORMINV(RAND(), $G$7, $G$13)</f>
        <v>2.732910329558583</v>
      </c>
      <c r="C95">
        <f ca="1">NORMINV(RAND(), $G$7, $G$13)</f>
        <v>1.8945502906313429</v>
      </c>
      <c r="D95">
        <f ca="1">NORMINV(RAND(), $G$7, $G$13)</f>
        <v>2.2831138980883265</v>
      </c>
      <c r="E95">
        <f ca="1">NORMINV(RAND(), $G$7, $G$13)</f>
        <v>2.3702295432093523</v>
      </c>
      <c r="F95">
        <f ca="1">NORMINV(RAND(), $G$7, $G$13)</f>
        <v>1.7476599019593051</v>
      </c>
      <c r="G95">
        <f ca="1">NORMINV(RAND(), $G$7, $G$13)</f>
        <v>2.6082432134663289</v>
      </c>
      <c r="H95">
        <f ca="1">NORMINV(RAND(), $G$7, $G$13)</f>
        <v>2.2674654625932495</v>
      </c>
      <c r="I95">
        <f ca="1">NORMINV(RAND(), $G$7, $G$13)</f>
        <v>1.9880377800031197</v>
      </c>
      <c r="J95">
        <f ca="1">NORMINV(RAND(), $G$7, $G$13)</f>
        <v>1.9352816780203683</v>
      </c>
      <c r="K95">
        <f ca="1">AVERAGE(B95:J95)</f>
        <v>2.2030546775033302</v>
      </c>
      <c r="L95">
        <f ca="1">STDEV(B95:J95)</f>
        <v>0.33614067539237408</v>
      </c>
      <c r="M95">
        <f ca="1">((RANK(K95, $K$32:$K$131, 1)-0.3) / (100+0.4))</f>
        <v>0.81374501992031867</v>
      </c>
      <c r="N95">
        <f ca="1">((RANK(L95, $L$32:$L$131, 1)-0.3) / (100+0.4))</f>
        <v>7.6693227091633467E-2</v>
      </c>
    </row>
    <row r="96" spans="2:14" x14ac:dyDescent="0.25">
      <c r="B96">
        <f ca="1">NORMINV(RAND(), $G$7, $G$13)</f>
        <v>2.0020770647619424</v>
      </c>
      <c r="C96">
        <f ca="1">NORMINV(RAND(), $G$7, $G$13)</f>
        <v>2.024969607018535</v>
      </c>
      <c r="D96">
        <f ca="1">NORMINV(RAND(), $G$7, $G$13)</f>
        <v>1.9157537904406994</v>
      </c>
      <c r="E96">
        <f ca="1">NORMINV(RAND(), $G$7, $G$13)</f>
        <v>2.3278423840696116</v>
      </c>
      <c r="F96">
        <f ca="1">NORMINV(RAND(), $G$7, $G$13)</f>
        <v>2.0815679332919763</v>
      </c>
      <c r="G96">
        <f ca="1">NORMINV(RAND(), $G$7, $G$13)</f>
        <v>2.0175059448717283</v>
      </c>
      <c r="H96">
        <f ca="1">NORMINV(RAND(), $G$7, $G$13)</f>
        <v>2.4152358739263091</v>
      </c>
      <c r="I96">
        <f ca="1">NORMINV(RAND(), $G$7, $G$13)</f>
        <v>1.791463732650276</v>
      </c>
      <c r="J96">
        <f ca="1">NORMINV(RAND(), $G$7, $G$13)</f>
        <v>1.8446495296697254</v>
      </c>
      <c r="K96">
        <f ca="1">AVERAGE(B96:J96)</f>
        <v>2.0467850956334224</v>
      </c>
      <c r="L96">
        <f ca="1">STDEV(B96:J96)</f>
        <v>0.20691423398479028</v>
      </c>
      <c r="M96">
        <f ca="1">((RANK(K96, $K$32:$K$131, 1)-0.3) / (100+0.4))</f>
        <v>0.35557768924302791</v>
      </c>
      <c r="N96">
        <f ca="1">((RANK(L96, $L$32:$L$131, 1)-0.3) / (100+0.4))</f>
        <v>6.9721115537848596E-3</v>
      </c>
    </row>
    <row r="97" spans="2:14" x14ac:dyDescent="0.25">
      <c r="B97">
        <f ca="1">NORMINV(RAND(), $G$7, $G$13)</f>
        <v>2.5188919378746775</v>
      </c>
      <c r="C97">
        <f ca="1">NORMINV(RAND(), $G$7, $G$13)</f>
        <v>1.8017487112585311</v>
      </c>
      <c r="D97">
        <f ca="1">NORMINV(RAND(), $G$7, $G$13)</f>
        <v>2.1138836983904037</v>
      </c>
      <c r="E97">
        <f ca="1">NORMINV(RAND(), $G$7, $G$13)</f>
        <v>3.3286264119463076</v>
      </c>
      <c r="F97">
        <f ca="1">NORMINV(RAND(), $G$7, $G$13)</f>
        <v>2.2349843476629867</v>
      </c>
      <c r="G97">
        <f ca="1">NORMINV(RAND(), $G$7, $G$13)</f>
        <v>1.9970171968580475</v>
      </c>
      <c r="H97">
        <f ca="1">NORMINV(RAND(), $G$7, $G$13)</f>
        <v>2.3583807315265486</v>
      </c>
      <c r="I97">
        <f ca="1">NORMINV(RAND(), $G$7, $G$13)</f>
        <v>1.9502354523884358</v>
      </c>
      <c r="J97">
        <f ca="1">NORMINV(RAND(), $G$7, $G$13)</f>
        <v>1.2204376357656179</v>
      </c>
      <c r="K97">
        <f ca="1">AVERAGE(B97:J97)</f>
        <v>2.1693562359635066</v>
      </c>
      <c r="L97">
        <f ca="1">STDEV(B97:J97)</f>
        <v>0.57254841754237351</v>
      </c>
      <c r="M97">
        <f ca="1">((RANK(K97, $K$32:$K$131, 1)-0.3) / (100+0.4))</f>
        <v>0.72410358565737054</v>
      </c>
      <c r="N97">
        <f ca="1">((RANK(L97, $L$32:$L$131, 1)-0.3) / (100+0.4))</f>
        <v>0.73406374501992033</v>
      </c>
    </row>
    <row r="98" spans="2:14" x14ac:dyDescent="0.25">
      <c r="B98">
        <f ca="1">NORMINV(RAND(), $G$7, $G$13)</f>
        <v>2.2611661460278962</v>
      </c>
      <c r="C98">
        <f ca="1">NORMINV(RAND(), $G$7, $G$13)</f>
        <v>2.2641549832686092</v>
      </c>
      <c r="D98">
        <f ca="1">NORMINV(RAND(), $G$7, $G$13)</f>
        <v>2.2498393709689442</v>
      </c>
      <c r="E98">
        <f ca="1">NORMINV(RAND(), $G$7, $G$13)</f>
        <v>2.659407047102146</v>
      </c>
      <c r="F98">
        <f ca="1">NORMINV(RAND(), $G$7, $G$13)</f>
        <v>2.2568535671312984</v>
      </c>
      <c r="G98">
        <f ca="1">NORMINV(RAND(), $G$7, $G$13)</f>
        <v>1.3845959803258143</v>
      </c>
      <c r="H98">
        <f ca="1">NORMINV(RAND(), $G$7, $G$13)</f>
        <v>2.2235338114077337</v>
      </c>
      <c r="I98">
        <f ca="1">NORMINV(RAND(), $G$7, $G$13)</f>
        <v>2.0214270310691544</v>
      </c>
      <c r="J98">
        <f ca="1">NORMINV(RAND(), $G$7, $G$13)</f>
        <v>2.187111056536724</v>
      </c>
      <c r="K98">
        <f ca="1">AVERAGE(B98:J98)</f>
        <v>2.1675654437598135</v>
      </c>
      <c r="L98">
        <f ca="1">STDEV(B98:J98)</f>
        <v>0.3377595792404407</v>
      </c>
      <c r="M98">
        <f ca="1">((RANK(K98, $K$32:$K$131, 1)-0.3) / (100+0.4))</f>
        <v>0.71414342629482075</v>
      </c>
      <c r="N98">
        <f ca="1">((RANK(L98, $L$32:$L$131, 1)-0.3) / (100+0.4))</f>
        <v>8.6653386454183259E-2</v>
      </c>
    </row>
    <row r="99" spans="2:14" x14ac:dyDescent="0.25">
      <c r="B99">
        <f ca="1">NORMINV(RAND(), $G$7, $G$13)</f>
        <v>2.1997425866118188</v>
      </c>
      <c r="C99">
        <f ca="1">NORMINV(RAND(), $G$7, $G$13)</f>
        <v>1.4059517226306593</v>
      </c>
      <c r="D99">
        <f ca="1">NORMINV(RAND(), $G$7, $G$13)</f>
        <v>2.0569428181146616</v>
      </c>
      <c r="E99">
        <f ca="1">NORMINV(RAND(), $G$7, $G$13)</f>
        <v>1.8325209069861947</v>
      </c>
      <c r="F99">
        <f ca="1">NORMINV(RAND(), $G$7, $G$13)</f>
        <v>1.382911843797235</v>
      </c>
      <c r="G99">
        <f ca="1">NORMINV(RAND(), $G$7, $G$13)</f>
        <v>2.2426904027941026</v>
      </c>
      <c r="H99">
        <f ca="1">NORMINV(RAND(), $G$7, $G$13)</f>
        <v>1.5486032048331673</v>
      </c>
      <c r="I99">
        <f ca="1">NORMINV(RAND(), $G$7, $G$13)</f>
        <v>2.1143017990059003</v>
      </c>
      <c r="J99">
        <f ca="1">NORMINV(RAND(), $G$7, $G$13)</f>
        <v>1.9375610962858896</v>
      </c>
      <c r="K99">
        <f ca="1">AVERAGE(B99:J99)</f>
        <v>1.8579140423399589</v>
      </c>
      <c r="L99">
        <f ca="1">STDEV(B99:J99)</f>
        <v>0.33593254947605683</v>
      </c>
      <c r="M99">
        <f ca="1">((RANK(K99, $K$32:$K$131, 1)-0.3) / (100+0.4))</f>
        <v>7.6693227091633467E-2</v>
      </c>
      <c r="N99">
        <f ca="1">((RANK(L99, $L$32:$L$131, 1)-0.3) / (100+0.4))</f>
        <v>6.6733067729083662E-2</v>
      </c>
    </row>
    <row r="100" spans="2:14" x14ac:dyDescent="0.25">
      <c r="B100">
        <f ca="1">NORMINV(RAND(), $G$7, $G$13)</f>
        <v>2.1124983263671018</v>
      </c>
      <c r="C100">
        <f ca="1">NORMINV(RAND(), $G$7, $G$13)</f>
        <v>1.4452882255905497</v>
      </c>
      <c r="D100">
        <f ca="1">NORMINV(RAND(), $G$7, $G$13)</f>
        <v>2.0409252205346702</v>
      </c>
      <c r="E100">
        <f ca="1">NORMINV(RAND(), $G$7, $G$13)</f>
        <v>1.4851814211507071</v>
      </c>
      <c r="F100">
        <f ca="1">NORMINV(RAND(), $G$7, $G$13)</f>
        <v>1.5485183746679259</v>
      </c>
      <c r="G100">
        <f ca="1">NORMINV(RAND(), $G$7, $G$13)</f>
        <v>1.5900838940259188</v>
      </c>
      <c r="H100">
        <f ca="1">NORMINV(RAND(), $G$7, $G$13)</f>
        <v>1.5083990212333303</v>
      </c>
      <c r="I100">
        <f ca="1">NORMINV(RAND(), $G$7, $G$13)</f>
        <v>2.6809305836148378</v>
      </c>
      <c r="J100">
        <f ca="1">NORMINV(RAND(), $G$7, $G$13)</f>
        <v>1.602721425070236</v>
      </c>
      <c r="K100">
        <f ca="1">AVERAGE(B100:J100)</f>
        <v>1.7793940546950309</v>
      </c>
      <c r="L100">
        <f ca="1">STDEV(B100:J100)</f>
        <v>0.41594866586020235</v>
      </c>
      <c r="M100">
        <f ca="1">((RANK(K100, $K$32:$K$131, 1)-0.3) / (100+0.4))</f>
        <v>4.6812749003984064E-2</v>
      </c>
      <c r="N100">
        <f ca="1">((RANK(L100, $L$32:$L$131, 1)-0.3) / (100+0.4))</f>
        <v>0.26593625498007967</v>
      </c>
    </row>
    <row r="101" spans="2:14" x14ac:dyDescent="0.25">
      <c r="B101">
        <f ca="1">NORMINV(RAND(), $G$7, $G$13)</f>
        <v>2.8427507892488331</v>
      </c>
      <c r="C101">
        <f ca="1">NORMINV(RAND(), $G$7, $G$13)</f>
        <v>1.3324838722486483</v>
      </c>
      <c r="D101">
        <f ca="1">NORMINV(RAND(), $G$7, $G$13)</f>
        <v>2.6182073061859592</v>
      </c>
      <c r="E101">
        <f ca="1">NORMINV(RAND(), $G$7, $G$13)</f>
        <v>2.3539735511992492</v>
      </c>
      <c r="F101">
        <f ca="1">NORMINV(RAND(), $G$7, $G$13)</f>
        <v>2.4993938329175953</v>
      </c>
      <c r="G101">
        <f ca="1">NORMINV(RAND(), $G$7, $G$13)</f>
        <v>1.7549144528642642</v>
      </c>
      <c r="H101">
        <f ca="1">NORMINV(RAND(), $G$7, $G$13)</f>
        <v>2.8015649124898898</v>
      </c>
      <c r="I101">
        <f ca="1">NORMINV(RAND(), $G$7, $G$13)</f>
        <v>2.6181622963794782</v>
      </c>
      <c r="J101">
        <f ca="1">NORMINV(RAND(), $G$7, $G$13)</f>
        <v>2.3744497501474422</v>
      </c>
      <c r="K101">
        <f ca="1">AVERAGE(B101:J101)</f>
        <v>2.3551000848534844</v>
      </c>
      <c r="L101">
        <f ca="1">STDEV(B101:J101)</f>
        <v>0.50034041715964983</v>
      </c>
      <c r="M101">
        <f ca="1">((RANK(K101, $K$32:$K$131, 1)-0.3) / (100+0.4))</f>
        <v>0.92330677290836649</v>
      </c>
      <c r="N101">
        <f ca="1">((RANK(L101, $L$32:$L$131, 1)-0.3) / (100+0.4))</f>
        <v>0.47509960159362552</v>
      </c>
    </row>
    <row r="102" spans="2:14" x14ac:dyDescent="0.25">
      <c r="B102">
        <f ca="1">NORMINV(RAND(), $G$7, $G$13)</f>
        <v>1.1300178293442014</v>
      </c>
      <c r="C102">
        <f ca="1">NORMINV(RAND(), $G$7, $G$13)</f>
        <v>2.1980554751359267</v>
      </c>
      <c r="D102">
        <f ca="1">NORMINV(RAND(), $G$7, $G$13)</f>
        <v>2.204178822601246</v>
      </c>
      <c r="E102">
        <f ca="1">NORMINV(RAND(), $G$7, $G$13)</f>
        <v>1.6647920604405813</v>
      </c>
      <c r="F102">
        <f ca="1">NORMINV(RAND(), $G$7, $G$13)</f>
        <v>2.8921864386298921</v>
      </c>
      <c r="G102">
        <f ca="1">NORMINV(RAND(), $G$7, $G$13)</f>
        <v>1.9268672848265189</v>
      </c>
      <c r="H102">
        <f ca="1">NORMINV(RAND(), $G$7, $G$13)</f>
        <v>2.3241028807829105</v>
      </c>
      <c r="I102">
        <f ca="1">NORMINV(RAND(), $G$7, $G$13)</f>
        <v>1.3461258673217111</v>
      </c>
      <c r="J102">
        <f ca="1">NORMINV(RAND(), $G$7, $G$13)</f>
        <v>2.0380735886351711</v>
      </c>
      <c r="K102">
        <f ca="1">AVERAGE(B102:J102)</f>
        <v>1.9693778053020177</v>
      </c>
      <c r="L102">
        <f ca="1">STDEV(B102:J102)</f>
        <v>0.53351400236223467</v>
      </c>
      <c r="M102">
        <f ca="1">((RANK(K102, $K$32:$K$131, 1)-0.3) / (100+0.4))</f>
        <v>0.22609561752988047</v>
      </c>
      <c r="N102">
        <f ca="1">((RANK(L102, $L$32:$L$131, 1)-0.3) / (100+0.4))</f>
        <v>0.56474103585657365</v>
      </c>
    </row>
    <row r="103" spans="2:14" x14ac:dyDescent="0.25">
      <c r="B103">
        <f ca="1">NORMINV(RAND(), $G$7, $G$13)</f>
        <v>1.7842629763800091</v>
      </c>
      <c r="C103">
        <f ca="1">NORMINV(RAND(), $G$7, $G$13)</f>
        <v>2.0028739767543975</v>
      </c>
      <c r="D103">
        <f ca="1">NORMINV(RAND(), $G$7, $G$13)</f>
        <v>1.9222656133095959</v>
      </c>
      <c r="E103">
        <f ca="1">NORMINV(RAND(), $G$7, $G$13)</f>
        <v>1.5786901333961478</v>
      </c>
      <c r="F103">
        <f ca="1">NORMINV(RAND(), $G$7, $G$13)</f>
        <v>2.0871043102343956</v>
      </c>
      <c r="G103">
        <f ca="1">NORMINV(RAND(), $G$7, $G$13)</f>
        <v>2.0903184972581705</v>
      </c>
      <c r="H103">
        <f ca="1">NORMINV(RAND(), $G$7, $G$13)</f>
        <v>2.5586153020481937</v>
      </c>
      <c r="I103">
        <f ca="1">NORMINV(RAND(), $G$7, $G$13)</f>
        <v>2.4784790601194184</v>
      </c>
      <c r="J103">
        <f ca="1">NORMINV(RAND(), $G$7, $G$13)</f>
        <v>1.9500537063733119</v>
      </c>
      <c r="K103">
        <f ca="1">AVERAGE(B103:J103)</f>
        <v>2.0502959528748486</v>
      </c>
      <c r="L103">
        <f ca="1">STDEV(B103:J103)</f>
        <v>0.30954820030670965</v>
      </c>
      <c r="M103">
        <f ca="1">((RANK(K103, $K$32:$K$131, 1)-0.3) / (100+0.4))</f>
        <v>0.3655378486055777</v>
      </c>
      <c r="N103">
        <f ca="1">((RANK(L103, $L$32:$L$131, 1)-0.3) / (100+0.4))</f>
        <v>4.6812749003984064E-2</v>
      </c>
    </row>
    <row r="104" spans="2:14" x14ac:dyDescent="0.25">
      <c r="B104">
        <f ca="1">NORMINV(RAND(), $G$7, $G$13)</f>
        <v>2.1864644442294194</v>
      </c>
      <c r="C104">
        <f ca="1">NORMINV(RAND(), $G$7, $G$13)</f>
        <v>2.3422569700912481</v>
      </c>
      <c r="D104">
        <f ca="1">NORMINV(RAND(), $G$7, $G$13)</f>
        <v>2.3301840246119805</v>
      </c>
      <c r="E104">
        <f ca="1">NORMINV(RAND(), $G$7, $G$13)</f>
        <v>2.1225132174192907</v>
      </c>
      <c r="F104">
        <f ca="1">NORMINV(RAND(), $G$7, $G$13)</f>
        <v>1.375528391421063</v>
      </c>
      <c r="G104">
        <f ca="1">NORMINV(RAND(), $G$7, $G$13)</f>
        <v>2.4558682437341877</v>
      </c>
      <c r="H104">
        <f ca="1">NORMINV(RAND(), $G$7, $G$13)</f>
        <v>3.2672627693891889</v>
      </c>
      <c r="I104">
        <f ca="1">NORMINV(RAND(), $G$7, $G$13)</f>
        <v>1.0665583355874633</v>
      </c>
      <c r="J104">
        <f ca="1">NORMINV(RAND(), $G$7, $G$13)</f>
        <v>1.9575581111412941</v>
      </c>
      <c r="K104">
        <f ca="1">AVERAGE(B104:J104)</f>
        <v>2.1226882786250152</v>
      </c>
      <c r="L104">
        <f ca="1">STDEV(B104:J104)</f>
        <v>0.63416463800016443</v>
      </c>
      <c r="M104">
        <f ca="1">((RANK(K104, $K$32:$K$131, 1)-0.3) / (100+0.4))</f>
        <v>0.56474103585657365</v>
      </c>
      <c r="N104">
        <f ca="1">((RANK(L104, $L$32:$L$131, 1)-0.3) / (100+0.4))</f>
        <v>0.85358565737051795</v>
      </c>
    </row>
    <row r="105" spans="2:14" x14ac:dyDescent="0.25">
      <c r="B105">
        <f ca="1">NORMINV(RAND(), $G$7, $G$13)</f>
        <v>2.2088196788692906</v>
      </c>
      <c r="C105">
        <f ca="1">NORMINV(RAND(), $G$7, $G$13)</f>
        <v>1.436502859200619</v>
      </c>
      <c r="D105">
        <f ca="1">NORMINV(RAND(), $G$7, $G$13)</f>
        <v>1.7274269208840638</v>
      </c>
      <c r="E105">
        <f ca="1">NORMINV(RAND(), $G$7, $G$13)</f>
        <v>3.603443759078226</v>
      </c>
      <c r="F105">
        <f ca="1">NORMINV(RAND(), $G$7, $G$13)</f>
        <v>1.4183121491461055</v>
      </c>
      <c r="G105">
        <f ca="1">NORMINV(RAND(), $G$7, $G$13)</f>
        <v>2.2518078732933953</v>
      </c>
      <c r="H105">
        <f ca="1">NORMINV(RAND(), $G$7, $G$13)</f>
        <v>1.4580471578285592</v>
      </c>
      <c r="I105">
        <f ca="1">NORMINV(RAND(), $G$7, $G$13)</f>
        <v>2.0213896104667026</v>
      </c>
      <c r="J105">
        <f ca="1">NORMINV(RAND(), $G$7, $G$13)</f>
        <v>2.8365766357856734</v>
      </c>
      <c r="K105">
        <f ca="1">AVERAGE(B105:J105)</f>
        <v>2.1069251827280704</v>
      </c>
      <c r="L105">
        <f ca="1">STDEV(B105:J105)</f>
        <v>0.73308973978672931</v>
      </c>
      <c r="M105">
        <f ca="1">((RANK(K105, $K$32:$K$131, 1)-0.3) / (100+0.4))</f>
        <v>0.52490039840637448</v>
      </c>
      <c r="N105">
        <f ca="1">((RANK(L105, $L$32:$L$131, 1)-0.3) / (100+0.4))</f>
        <v>0.96314741035856566</v>
      </c>
    </row>
    <row r="106" spans="2:14" x14ac:dyDescent="0.25">
      <c r="B106">
        <f ca="1">NORMINV(RAND(), $G$7, $G$13)</f>
        <v>2.8783606832994839</v>
      </c>
      <c r="C106">
        <f ca="1">NORMINV(RAND(), $G$7, $G$13)</f>
        <v>1.9749030624705255</v>
      </c>
      <c r="D106">
        <f ca="1">NORMINV(RAND(), $G$7, $G$13)</f>
        <v>2.515837197988338</v>
      </c>
      <c r="E106">
        <f ca="1">NORMINV(RAND(), $G$7, $G$13)</f>
        <v>2.4427664630930073</v>
      </c>
      <c r="F106">
        <f ca="1">NORMINV(RAND(), $G$7, $G$13)</f>
        <v>2.8739446291385846</v>
      </c>
      <c r="G106">
        <f ca="1">NORMINV(RAND(), $G$7, $G$13)</f>
        <v>2.3014813291632561</v>
      </c>
      <c r="H106">
        <f ca="1">NORMINV(RAND(), $G$7, $G$13)</f>
        <v>1.4200664003686989</v>
      </c>
      <c r="I106">
        <f ca="1">NORMINV(RAND(), $G$7, $G$13)</f>
        <v>2.6254182818403247</v>
      </c>
      <c r="J106">
        <f ca="1">NORMINV(RAND(), $G$7, $G$13)</f>
        <v>1.332917084993432</v>
      </c>
      <c r="K106">
        <f ca="1">AVERAGE(B106:J106)</f>
        <v>2.2628550147061839</v>
      </c>
      <c r="L106">
        <f ca="1">STDEV(B106:J106)</f>
        <v>0.57441094854551189</v>
      </c>
      <c r="M106">
        <f ca="1">((RANK(K106, $K$32:$K$131, 1)-0.3) / (100+0.4))</f>
        <v>0.9133466135458167</v>
      </c>
      <c r="N106">
        <f ca="1">((RANK(L106, $L$32:$L$131, 1)-0.3) / (100+0.4))</f>
        <v>0.74402390438247012</v>
      </c>
    </row>
    <row r="107" spans="2:14" x14ac:dyDescent="0.25">
      <c r="B107">
        <f ca="1">NORMINV(RAND(), $G$7, $G$13)</f>
        <v>2.3806847057886911</v>
      </c>
      <c r="C107">
        <f ca="1">NORMINV(RAND(), $G$7, $G$13)</f>
        <v>2.3069607643581413</v>
      </c>
      <c r="D107">
        <f ca="1">NORMINV(RAND(), $G$7, $G$13)</f>
        <v>1.4674153314296861</v>
      </c>
      <c r="E107">
        <f ca="1">NORMINV(RAND(), $G$7, $G$13)</f>
        <v>2.5382684832552105</v>
      </c>
      <c r="F107">
        <f ca="1">NORMINV(RAND(), $G$7, $G$13)</f>
        <v>2.6321749424529961</v>
      </c>
      <c r="G107">
        <f ca="1">NORMINV(RAND(), $G$7, $G$13)</f>
        <v>2.5294370021034838</v>
      </c>
      <c r="H107">
        <f ca="1">NORMINV(RAND(), $G$7, $G$13)</f>
        <v>0.89028829884477934</v>
      </c>
      <c r="I107">
        <f ca="1">NORMINV(RAND(), $G$7, $G$13)</f>
        <v>2.2615961099018298</v>
      </c>
      <c r="J107">
        <f ca="1">NORMINV(RAND(), $G$7, $G$13)</f>
        <v>1.5131879180026009</v>
      </c>
      <c r="K107">
        <f ca="1">AVERAGE(B107:J107)</f>
        <v>2.0577792840152691</v>
      </c>
      <c r="L107">
        <f ca="1">STDEV(B107:J107)</f>
        <v>0.61230164329192249</v>
      </c>
      <c r="M107">
        <f ca="1">((RANK(K107, $K$32:$K$131, 1)-0.3) / (100+0.4))</f>
        <v>0.38545816733067728</v>
      </c>
      <c r="N107">
        <f ca="1">((RANK(L107, $L$32:$L$131, 1)-0.3) / (100+0.4))</f>
        <v>0.81374501992031867</v>
      </c>
    </row>
    <row r="108" spans="2:14" x14ac:dyDescent="0.25">
      <c r="B108">
        <f ca="1">NORMINV(RAND(), $G$7, $G$13)</f>
        <v>1.991455223006007</v>
      </c>
      <c r="C108">
        <f ca="1">NORMINV(RAND(), $G$7, $G$13)</f>
        <v>1.7361369696359579</v>
      </c>
      <c r="D108">
        <f ca="1">NORMINV(RAND(), $G$7, $G$13)</f>
        <v>2.9526090377053587</v>
      </c>
      <c r="E108">
        <f ca="1">NORMINV(RAND(), $G$7, $G$13)</f>
        <v>2.1120467478253739</v>
      </c>
      <c r="F108">
        <f ca="1">NORMINV(RAND(), $G$7, $G$13)</f>
        <v>2.415382572377569</v>
      </c>
      <c r="G108">
        <f ca="1">NORMINV(RAND(), $G$7, $G$13)</f>
        <v>1.5028298581482533</v>
      </c>
      <c r="H108">
        <f ca="1">NORMINV(RAND(), $G$7, $G$13)</f>
        <v>1.4982011240488156</v>
      </c>
      <c r="I108">
        <f ca="1">NORMINV(RAND(), $G$7, $G$13)</f>
        <v>2.0799693880611687</v>
      </c>
      <c r="J108">
        <f ca="1">NORMINV(RAND(), $G$7, $G$13)</f>
        <v>2.0131398015035376</v>
      </c>
      <c r="K108">
        <f ca="1">AVERAGE(B108:J108)</f>
        <v>2.0335300802568934</v>
      </c>
      <c r="L108">
        <f ca="1">STDEV(B108:J108)</f>
        <v>0.45520427675177322</v>
      </c>
      <c r="M108">
        <f ca="1">((RANK(K108, $K$32:$K$131, 1)-0.3) / (100+0.4))</f>
        <v>0.34561752988047811</v>
      </c>
      <c r="N108">
        <f ca="1">((RANK(L108, $L$32:$L$131, 1)-0.3) / (100+0.4))</f>
        <v>0.32569721115537847</v>
      </c>
    </row>
    <row r="109" spans="2:14" x14ac:dyDescent="0.25">
      <c r="B109">
        <f ca="1">NORMINV(RAND(), $G$7, $G$13)</f>
        <v>1.5613846570079195</v>
      </c>
      <c r="C109">
        <f ca="1">NORMINV(RAND(), $G$7, $G$13)</f>
        <v>1.2505158135906522</v>
      </c>
      <c r="D109">
        <f ca="1">NORMINV(RAND(), $G$7, $G$13)</f>
        <v>2.5182785929246272</v>
      </c>
      <c r="E109">
        <f ca="1">NORMINV(RAND(), $G$7, $G$13)</f>
        <v>2.5786842548457987</v>
      </c>
      <c r="F109">
        <f ca="1">NORMINV(RAND(), $G$7, $G$13)</f>
        <v>1.7049896768387736</v>
      </c>
      <c r="G109">
        <f ca="1">NORMINV(RAND(), $G$7, $G$13)</f>
        <v>2.5195874143506303</v>
      </c>
      <c r="H109">
        <f ca="1">NORMINV(RAND(), $G$7, $G$13)</f>
        <v>2.3911394043941123</v>
      </c>
      <c r="I109">
        <f ca="1">NORMINV(RAND(), $G$7, $G$13)</f>
        <v>1.4215741008574141</v>
      </c>
      <c r="J109">
        <f ca="1">NORMINV(RAND(), $G$7, $G$13)</f>
        <v>2.8510091325660558</v>
      </c>
      <c r="K109">
        <f ca="1">AVERAGE(B109:J109)</f>
        <v>2.0885736719306647</v>
      </c>
      <c r="L109">
        <f ca="1">STDEV(B109:J109)</f>
        <v>0.59747131137668041</v>
      </c>
      <c r="M109">
        <f ca="1">((RANK(K109, $K$32:$K$131, 1)-0.3) / (100+0.4))</f>
        <v>0.48505976095617531</v>
      </c>
      <c r="N109">
        <f ca="1">((RANK(L109, $L$32:$L$131, 1)-0.3) / (100+0.4))</f>
        <v>0.78386454183266929</v>
      </c>
    </row>
    <row r="110" spans="2:14" x14ac:dyDescent="0.25">
      <c r="B110">
        <f ca="1">NORMINV(RAND(), $G$7, $G$13)</f>
        <v>2.2022441522464802</v>
      </c>
      <c r="C110">
        <f ca="1">NORMINV(RAND(), $G$7, $G$13)</f>
        <v>2.4440018462932263</v>
      </c>
      <c r="D110">
        <f ca="1">NORMINV(RAND(), $G$7, $G$13)</f>
        <v>1.6701471926247327</v>
      </c>
      <c r="E110">
        <f ca="1">NORMINV(RAND(), $G$7, $G$13)</f>
        <v>2.0037408363822635</v>
      </c>
      <c r="F110">
        <f ca="1">NORMINV(RAND(), $G$7, $G$13)</f>
        <v>2.3981084564895259</v>
      </c>
      <c r="G110">
        <f ca="1">NORMINV(RAND(), $G$7, $G$13)</f>
        <v>1.9802444172069045</v>
      </c>
      <c r="H110">
        <f ca="1">NORMINV(RAND(), $G$7, $G$13)</f>
        <v>1.9326921519406097</v>
      </c>
      <c r="I110">
        <f ca="1">NORMINV(RAND(), $G$7, $G$13)</f>
        <v>2.4531755698213598</v>
      </c>
      <c r="J110">
        <f ca="1">NORMINV(RAND(), $G$7, $G$13)</f>
        <v>1.7148780523422065</v>
      </c>
      <c r="K110">
        <f ca="1">AVERAGE(B110:J110)</f>
        <v>2.0888036305941458</v>
      </c>
      <c r="L110">
        <f ca="1">STDEV(B110:J110)</f>
        <v>0.3012382853467086</v>
      </c>
      <c r="M110">
        <f ca="1">((RANK(K110, $K$32:$K$131, 1)-0.3) / (100+0.4))</f>
        <v>0.4950199203187251</v>
      </c>
      <c r="N110">
        <f ca="1">((RANK(L110, $L$32:$L$131, 1)-0.3) / (100+0.4))</f>
        <v>2.6892430278884463E-2</v>
      </c>
    </row>
    <row r="111" spans="2:14" x14ac:dyDescent="0.25">
      <c r="B111">
        <f ca="1">NORMINV(RAND(), $G$7, $G$13)</f>
        <v>2.7151216506443472</v>
      </c>
      <c r="C111">
        <f ca="1">NORMINV(RAND(), $G$7, $G$13)</f>
        <v>2.3609418576780428</v>
      </c>
      <c r="D111">
        <f ca="1">NORMINV(RAND(), $G$7, $G$13)</f>
        <v>2.0061909800683604</v>
      </c>
      <c r="E111">
        <f ca="1">NORMINV(RAND(), $G$7, $G$13)</f>
        <v>0.7334188796008918</v>
      </c>
      <c r="F111">
        <f ca="1">NORMINV(RAND(), $G$7, $G$13)</f>
        <v>2.7511151778120455</v>
      </c>
      <c r="G111">
        <f ca="1">NORMINV(RAND(), $G$7, $G$13)</f>
        <v>1.7105595158157236</v>
      </c>
      <c r="H111">
        <f ca="1">NORMINV(RAND(), $G$7, $G$13)</f>
        <v>2.8029070228786868</v>
      </c>
      <c r="I111">
        <f ca="1">NORMINV(RAND(), $G$7, $G$13)</f>
        <v>2.8591128086711155</v>
      </c>
      <c r="J111">
        <f ca="1">NORMINV(RAND(), $G$7, $G$13)</f>
        <v>1.3670651441903263</v>
      </c>
      <c r="K111">
        <f ca="1">AVERAGE(B111:J111)</f>
        <v>2.1451592263732824</v>
      </c>
      <c r="L111">
        <f ca="1">STDEV(B111:J111)</f>
        <v>0.74896546106549233</v>
      </c>
      <c r="M111">
        <f ca="1">((RANK(K111, $K$32:$K$131, 1)-0.3) / (100+0.4))</f>
        <v>0.62450199203187251</v>
      </c>
      <c r="N111">
        <f ca="1">((RANK(L111, $L$32:$L$131, 1)-0.3) / (100+0.4))</f>
        <v>0.97310756972111556</v>
      </c>
    </row>
    <row r="112" spans="2:14" x14ac:dyDescent="0.25">
      <c r="B112">
        <f ca="1">NORMINV(RAND(), $G$7, $G$13)</f>
        <v>2.0228854167156758</v>
      </c>
      <c r="C112">
        <f ca="1">NORMINV(RAND(), $G$7, $G$13)</f>
        <v>2.5087452701043871</v>
      </c>
      <c r="D112">
        <f ca="1">NORMINV(RAND(), $G$7, $G$13)</f>
        <v>1.8553966688382399</v>
      </c>
      <c r="E112">
        <f ca="1">NORMINV(RAND(), $G$7, $G$13)</f>
        <v>1.6975013281094298</v>
      </c>
      <c r="F112">
        <f ca="1">NORMINV(RAND(), $G$7, $G$13)</f>
        <v>1.6828372018280489</v>
      </c>
      <c r="G112">
        <f ca="1">NORMINV(RAND(), $G$7, $G$13)</f>
        <v>2.2349788150469081</v>
      </c>
      <c r="H112">
        <f ca="1">NORMINV(RAND(), $G$7, $G$13)</f>
        <v>2.4409487150302014</v>
      </c>
      <c r="I112">
        <f ca="1">NORMINV(RAND(), $G$7, $G$13)</f>
        <v>1.6803816420070115</v>
      </c>
      <c r="J112">
        <f ca="1">NORMINV(RAND(), $G$7, $G$13)</f>
        <v>2.6379443810769105</v>
      </c>
      <c r="K112">
        <f ca="1">AVERAGE(B112:J112)</f>
        <v>2.08462438208409</v>
      </c>
      <c r="L112">
        <f ca="1">STDEV(B112:J112)</f>
        <v>0.38188373052345587</v>
      </c>
      <c r="M112">
        <f ca="1">((RANK(K112, $K$32:$K$131, 1)-0.3) / (100+0.4))</f>
        <v>0.46513944223107567</v>
      </c>
      <c r="N112">
        <f ca="1">((RANK(L112, $L$32:$L$131, 1)-0.3) / (100+0.4))</f>
        <v>0.22609561752988047</v>
      </c>
    </row>
    <row r="113" spans="2:14" x14ac:dyDescent="0.25">
      <c r="B113">
        <f ca="1">NORMINV(RAND(), $G$7, $G$13)</f>
        <v>2.6402635401864072</v>
      </c>
      <c r="C113">
        <f ca="1">NORMINV(RAND(), $G$7, $G$13)</f>
        <v>2.1614078251038968</v>
      </c>
      <c r="D113">
        <f ca="1">NORMINV(RAND(), $G$7, $G$13)</f>
        <v>2.4171139748171835</v>
      </c>
      <c r="E113">
        <f ca="1">NORMINV(RAND(), $G$7, $G$13)</f>
        <v>2.6864447185614755</v>
      </c>
      <c r="F113">
        <f ca="1">NORMINV(RAND(), $G$7, $G$13)</f>
        <v>2.8655836193029121</v>
      </c>
      <c r="G113">
        <f ca="1">NORMINV(RAND(), $G$7, $G$13)</f>
        <v>2.0945240463745396</v>
      </c>
      <c r="H113">
        <f ca="1">NORMINV(RAND(), $G$7, $G$13)</f>
        <v>2.6553394526540361</v>
      </c>
      <c r="I113">
        <f ca="1">NORMINV(RAND(), $G$7, $G$13)</f>
        <v>2.5280510562498852</v>
      </c>
      <c r="J113">
        <f ca="1">NORMINV(RAND(), $G$7, $G$13)</f>
        <v>1.2879218678578976</v>
      </c>
      <c r="K113">
        <f ca="1">AVERAGE(B113:J113)</f>
        <v>2.3707389001231371</v>
      </c>
      <c r="L113">
        <f ca="1">STDEV(B113:J113)</f>
        <v>0.47666643181841001</v>
      </c>
      <c r="M113">
        <f ca="1">((RANK(K113, $K$32:$K$131, 1)-0.3) / (100+0.4))</f>
        <v>0.95318725099601587</v>
      </c>
      <c r="N113">
        <f ca="1">((RANK(L113, $L$32:$L$131, 1)-0.3) / (100+0.4))</f>
        <v>0.4252988047808765</v>
      </c>
    </row>
    <row r="114" spans="2:14" x14ac:dyDescent="0.25">
      <c r="B114">
        <f ca="1">NORMINV(RAND(), $G$7, $G$13)</f>
        <v>1.704282185464514</v>
      </c>
      <c r="C114">
        <f ca="1">NORMINV(RAND(), $G$7, $G$13)</f>
        <v>2.2816562297360496</v>
      </c>
      <c r="D114">
        <f ca="1">NORMINV(RAND(), $G$7, $G$13)</f>
        <v>2.7322085612418774</v>
      </c>
      <c r="E114">
        <f ca="1">NORMINV(RAND(), $G$7, $G$13)</f>
        <v>2.4745970065615737</v>
      </c>
      <c r="F114">
        <f ca="1">NORMINV(RAND(), $G$7, $G$13)</f>
        <v>2.1270505708985121</v>
      </c>
      <c r="G114">
        <f ca="1">NORMINV(RAND(), $G$7, $G$13)</f>
        <v>1.8559254731332795</v>
      </c>
      <c r="H114">
        <f ca="1">NORMINV(RAND(), $G$7, $G$13)</f>
        <v>1.4422412235931272</v>
      </c>
      <c r="I114">
        <f ca="1">NORMINV(RAND(), $G$7, $G$13)</f>
        <v>2.294181997177521</v>
      </c>
      <c r="J114">
        <f ca="1">NORMINV(RAND(), $G$7, $G$13)</f>
        <v>1.6914193871990213</v>
      </c>
      <c r="K114">
        <f ca="1">AVERAGE(B114:J114)</f>
        <v>2.0670625150006088</v>
      </c>
      <c r="L114">
        <f ca="1">STDEV(B114:J114)</f>
        <v>0.42092661722210967</v>
      </c>
      <c r="M114">
        <f ca="1">((RANK(K114, $K$32:$K$131, 1)-0.3) / (100+0.4))</f>
        <v>0.44521912350597609</v>
      </c>
      <c r="N114">
        <f ca="1">((RANK(L114, $L$32:$L$131, 1)-0.3) / (100+0.4))</f>
        <v>0.27589641434262946</v>
      </c>
    </row>
    <row r="115" spans="2:14" x14ac:dyDescent="0.25">
      <c r="B115">
        <f ca="1">NORMINV(RAND(), $G$7, $G$13)</f>
        <v>2.126996632536128</v>
      </c>
      <c r="C115">
        <f ca="1">NORMINV(RAND(), $G$7, $G$13)</f>
        <v>3.677678908398482</v>
      </c>
      <c r="D115">
        <f ca="1">NORMINV(RAND(), $G$7, $G$13)</f>
        <v>2.6380190391274243</v>
      </c>
      <c r="E115">
        <f ca="1">NORMINV(RAND(), $G$7, $G$13)</f>
        <v>0.86394271253861765</v>
      </c>
      <c r="F115">
        <f ca="1">NORMINV(RAND(), $G$7, $G$13)</f>
        <v>2.6364037543201033</v>
      </c>
      <c r="G115">
        <f ca="1">NORMINV(RAND(), $G$7, $G$13)</f>
        <v>3.1997834682524715</v>
      </c>
      <c r="H115">
        <f ca="1">NORMINV(RAND(), $G$7, $G$13)</f>
        <v>2.1852395796212352</v>
      </c>
      <c r="I115">
        <f ca="1">NORMINV(RAND(), $G$7, $G$13)</f>
        <v>1.9504456878937226</v>
      </c>
      <c r="J115">
        <f ca="1">NORMINV(RAND(), $G$7, $G$13)</f>
        <v>1.9327965432068506</v>
      </c>
      <c r="K115">
        <f ca="1">AVERAGE(B115:J115)</f>
        <v>2.3568118139883376</v>
      </c>
      <c r="L115">
        <f ca="1">STDEV(B115:J115)</f>
        <v>0.81150884384777178</v>
      </c>
      <c r="M115">
        <f ca="1">((RANK(K115, $K$32:$K$131, 1)-0.3) / (100+0.4))</f>
        <v>0.93326693227091628</v>
      </c>
      <c r="N115">
        <f ca="1">((RANK(L115, $L$32:$L$131, 1)-0.3) / (100+0.4))</f>
        <v>0.99302788844621515</v>
      </c>
    </row>
    <row r="116" spans="2:14" x14ac:dyDescent="0.25">
      <c r="B116">
        <f ca="1">NORMINV(RAND(), $G$7, $G$13)</f>
        <v>2.4201474407160233</v>
      </c>
      <c r="C116">
        <f ca="1">NORMINV(RAND(), $G$7, $G$13)</f>
        <v>2.0964679507802799</v>
      </c>
      <c r="D116">
        <f ca="1">NORMINV(RAND(), $G$7, $G$13)</f>
        <v>1.7601637374941628</v>
      </c>
      <c r="E116">
        <f ca="1">NORMINV(RAND(), $G$7, $G$13)</f>
        <v>1.5382879753527223</v>
      </c>
      <c r="F116">
        <f ca="1">NORMINV(RAND(), $G$7, $G$13)</f>
        <v>2.2887243305112834</v>
      </c>
      <c r="G116">
        <f ca="1">NORMINV(RAND(), $G$7, $G$13)</f>
        <v>2.1044274789083066</v>
      </c>
      <c r="H116">
        <f ca="1">NORMINV(RAND(), $G$7, $G$13)</f>
        <v>1.5537783093848447</v>
      </c>
      <c r="I116">
        <f ca="1">NORMINV(RAND(), $G$7, $G$13)</f>
        <v>2.3355611623569197</v>
      </c>
      <c r="J116">
        <f ca="1">NORMINV(RAND(), $G$7, $G$13)</f>
        <v>2.4255291551560263</v>
      </c>
      <c r="K116">
        <f ca="1">AVERAGE(B116:J116)</f>
        <v>2.0581208378511744</v>
      </c>
      <c r="L116">
        <f ca="1">STDEV(B116:J116)</f>
        <v>0.35587639497054174</v>
      </c>
      <c r="M116">
        <f ca="1">((RANK(K116, $K$32:$K$131, 1)-0.3) / (100+0.4))</f>
        <v>0.40537848605577692</v>
      </c>
      <c r="N116">
        <f ca="1">((RANK(L116, $L$32:$L$131, 1)-0.3) / (100+0.4))</f>
        <v>0.10657370517928286</v>
      </c>
    </row>
    <row r="117" spans="2:14" x14ac:dyDescent="0.25">
      <c r="B117">
        <f ca="1">NORMINV(RAND(), $G$7, $G$13)</f>
        <v>1.963978751232746</v>
      </c>
      <c r="C117">
        <f ca="1">NORMINV(RAND(), $G$7, $G$13)</f>
        <v>1.7284365293723081</v>
      </c>
      <c r="D117">
        <f ca="1">NORMINV(RAND(), $G$7, $G$13)</f>
        <v>2.3442079026591101</v>
      </c>
      <c r="E117">
        <f ca="1">NORMINV(RAND(), $G$7, $G$13)</f>
        <v>1.7020021066535871</v>
      </c>
      <c r="F117">
        <f ca="1">NORMINV(RAND(), $G$7, $G$13)</f>
        <v>3.2122179346923576</v>
      </c>
      <c r="G117">
        <f ca="1">NORMINV(RAND(), $G$7, $G$13)</f>
        <v>1.4391439099407106</v>
      </c>
      <c r="H117">
        <f ca="1">NORMINV(RAND(), $G$7, $G$13)</f>
        <v>2.1425620786370381</v>
      </c>
      <c r="I117">
        <f ca="1">NORMINV(RAND(), $G$7, $G$13)</f>
        <v>1.4692067157291624</v>
      </c>
      <c r="J117">
        <f ca="1">NORMINV(RAND(), $G$7, $G$13)</f>
        <v>1.1490473282866116</v>
      </c>
      <c r="K117">
        <f ca="1">AVERAGE(B117:J117)</f>
        <v>1.9056448063559595</v>
      </c>
      <c r="L117">
        <f ca="1">STDEV(B117:J117)</f>
        <v>0.61363850635578032</v>
      </c>
      <c r="M117">
        <f ca="1">((RANK(K117, $K$32:$K$131, 1)-0.3) / (100+0.4))</f>
        <v>0.11653386454183265</v>
      </c>
      <c r="N117">
        <f ca="1">((RANK(L117, $L$32:$L$131, 1)-0.3) / (100+0.4))</f>
        <v>0.83366533864541825</v>
      </c>
    </row>
    <row r="118" spans="2:14" x14ac:dyDescent="0.25">
      <c r="B118">
        <f ca="1">NORMINV(RAND(), $G$7, $G$13)</f>
        <v>1.8111099343869033</v>
      </c>
      <c r="C118">
        <f ca="1">NORMINV(RAND(), $G$7, $G$13)</f>
        <v>3.3383020982495526</v>
      </c>
      <c r="D118">
        <f ca="1">NORMINV(RAND(), $G$7, $G$13)</f>
        <v>1.7237791172286461</v>
      </c>
      <c r="E118">
        <f ca="1">NORMINV(RAND(), $G$7, $G$13)</f>
        <v>2.2395363611511976</v>
      </c>
      <c r="F118">
        <f ca="1">NORMINV(RAND(), $G$7, $G$13)</f>
        <v>1.9139989506121995</v>
      </c>
      <c r="G118">
        <f ca="1">NORMINV(RAND(), $G$7, $G$13)</f>
        <v>1.8737553043292328</v>
      </c>
      <c r="H118">
        <f ca="1">NORMINV(RAND(), $G$7, $G$13)</f>
        <v>2.6424598430584116</v>
      </c>
      <c r="I118">
        <f ca="1">NORMINV(RAND(), $G$7, $G$13)</f>
        <v>1.4543042145143676</v>
      </c>
      <c r="J118">
        <f ca="1">NORMINV(RAND(), $G$7, $G$13)</f>
        <v>2.3521198961850409</v>
      </c>
      <c r="K118">
        <f ca="1">AVERAGE(B118:J118)</f>
        <v>2.1499295244128391</v>
      </c>
      <c r="L118">
        <f ca="1">STDEV(B118:J118)</f>
        <v>0.5718346255750717</v>
      </c>
      <c r="M118">
        <f ca="1">((RANK(K118, $K$32:$K$131, 1)-0.3) / (100+0.4))</f>
        <v>0.66434262948207168</v>
      </c>
      <c r="N118">
        <f ca="1">((RANK(L118, $L$32:$L$131, 1)-0.3) / (100+0.4))</f>
        <v>0.72410358565737054</v>
      </c>
    </row>
    <row r="119" spans="2:14" x14ac:dyDescent="0.25">
      <c r="B119">
        <f ca="1">NORMINV(RAND(), $G$7, $G$13)</f>
        <v>2.5009154158154083</v>
      </c>
      <c r="C119">
        <f ca="1">NORMINV(RAND(), $G$7, $G$13)</f>
        <v>2.5288307218855683</v>
      </c>
      <c r="D119">
        <f ca="1">NORMINV(RAND(), $G$7, $G$13)</f>
        <v>2.0688116857308811</v>
      </c>
      <c r="E119">
        <f ca="1">NORMINV(RAND(), $G$7, $G$13)</f>
        <v>2.3939285081641524</v>
      </c>
      <c r="F119">
        <f ca="1">NORMINV(RAND(), $G$7, $G$13)</f>
        <v>2.2091323781692269</v>
      </c>
      <c r="G119">
        <f ca="1">NORMINV(RAND(), $G$7, $G$13)</f>
        <v>2.0384380708864924</v>
      </c>
      <c r="H119">
        <f ca="1">NORMINV(RAND(), $G$7, $G$13)</f>
        <v>1.2943562259983556</v>
      </c>
      <c r="I119">
        <f ca="1">NORMINV(RAND(), $G$7, $G$13)</f>
        <v>2.355309525370231</v>
      </c>
      <c r="J119">
        <f ca="1">NORMINV(RAND(), $G$7, $G$13)</f>
        <v>2.2497084996476531</v>
      </c>
      <c r="K119">
        <f ca="1">AVERAGE(B119:J119)</f>
        <v>2.1821590035186635</v>
      </c>
      <c r="L119">
        <f ca="1">STDEV(B119:J119)</f>
        <v>0.37476691874374507</v>
      </c>
      <c r="M119">
        <f ca="1">((RANK(K119, $K$32:$K$131, 1)-0.3) / (100+0.4))</f>
        <v>0.74402390438247012</v>
      </c>
      <c r="N119">
        <f ca="1">((RANK(L119, $L$32:$L$131, 1)-0.3) / (100+0.4))</f>
        <v>0.19621513944223107</v>
      </c>
    </row>
    <row r="120" spans="2:14" x14ac:dyDescent="0.25">
      <c r="B120">
        <f ca="1">NORMINV(RAND(), $G$7, $G$13)</f>
        <v>1.889699927102539</v>
      </c>
      <c r="C120">
        <f ca="1">NORMINV(RAND(), $G$7, $G$13)</f>
        <v>2.6398307635449361</v>
      </c>
      <c r="D120">
        <f ca="1">NORMINV(RAND(), $G$7, $G$13)</f>
        <v>2.5273402090602306</v>
      </c>
      <c r="E120">
        <f ca="1">NORMINV(RAND(), $G$7, $G$13)</f>
        <v>1.8342456053598295</v>
      </c>
      <c r="F120">
        <f ca="1">NORMINV(RAND(), $G$7, $G$13)</f>
        <v>2.5186809325675119</v>
      </c>
      <c r="G120">
        <f ca="1">NORMINV(RAND(), $G$7, $G$13)</f>
        <v>1.8174314379627425</v>
      </c>
      <c r="H120">
        <f ca="1">NORMINV(RAND(), $G$7, $G$13)</f>
        <v>1.9605022556215599</v>
      </c>
      <c r="I120">
        <f ca="1">NORMINV(RAND(), $G$7, $G$13)</f>
        <v>2.7137106925970262</v>
      </c>
      <c r="J120">
        <f ca="1">NORMINV(RAND(), $G$7, $G$13)</f>
        <v>2.1596998457338379</v>
      </c>
      <c r="K120">
        <f ca="1">AVERAGE(B120:J120)</f>
        <v>2.2290157410611346</v>
      </c>
      <c r="L120">
        <f ca="1">STDEV(B120:J120)</f>
        <v>0.36977799007125073</v>
      </c>
      <c r="M120">
        <f ca="1">((RANK(K120, $K$32:$K$131, 1)-0.3) / (100+0.4))</f>
        <v>0.85358565737051795</v>
      </c>
      <c r="N120">
        <f ca="1">((RANK(L120, $L$32:$L$131, 1)-0.3) / (100+0.4))</f>
        <v>0.17629482071713146</v>
      </c>
    </row>
    <row r="121" spans="2:14" x14ac:dyDescent="0.25">
      <c r="B121">
        <f ca="1">NORMINV(RAND(), $G$7, $G$13)</f>
        <v>2.5468917373268876</v>
      </c>
      <c r="C121">
        <f ca="1">NORMINV(RAND(), $G$7, $G$13)</f>
        <v>2.2930679705599801</v>
      </c>
      <c r="D121">
        <f ca="1">NORMINV(RAND(), $G$7, $G$13)</f>
        <v>2.0769729521510452</v>
      </c>
      <c r="E121">
        <f ca="1">NORMINV(RAND(), $G$7, $G$13)</f>
        <v>1.7360374332762694</v>
      </c>
      <c r="F121">
        <f ca="1">NORMINV(RAND(), $G$7, $G$13)</f>
        <v>1.5616811681783853</v>
      </c>
      <c r="G121">
        <f ca="1">NORMINV(RAND(), $G$7, $G$13)</f>
        <v>1.7107830570853155</v>
      </c>
      <c r="H121">
        <f ca="1">NORMINV(RAND(), $G$7, $G$13)</f>
        <v>2.1713032906735039</v>
      </c>
      <c r="I121">
        <f ca="1">NORMINV(RAND(), $G$7, $G$13)</f>
        <v>1.8054724390796772</v>
      </c>
      <c r="J121">
        <f ca="1">NORMINV(RAND(), $G$7, $G$13)</f>
        <v>1.4927082701747389</v>
      </c>
      <c r="K121">
        <f ca="1">AVERAGE(B121:J121)</f>
        <v>1.9327687020562005</v>
      </c>
      <c r="L121">
        <f ca="1">STDEV(B121:J121)</f>
        <v>0.35710652819057098</v>
      </c>
      <c r="M121">
        <f ca="1">((RANK(K121, $K$32:$K$131, 1)-0.3) / (100+0.4))</f>
        <v>0.15637450199203184</v>
      </c>
      <c r="N121">
        <f ca="1">((RANK(L121, $L$32:$L$131, 1)-0.3) / (100+0.4))</f>
        <v>0.12649402390438247</v>
      </c>
    </row>
    <row r="122" spans="2:14" x14ac:dyDescent="0.25">
      <c r="B122">
        <f ca="1">NORMINV(RAND(), $G$7, $G$13)</f>
        <v>1.9198327478406918</v>
      </c>
      <c r="C122">
        <f ca="1">NORMINV(RAND(), $G$7, $G$13)</f>
        <v>1.566597814610279</v>
      </c>
      <c r="D122">
        <f ca="1">NORMINV(RAND(), $G$7, $G$13)</f>
        <v>2.0254653408486596</v>
      </c>
      <c r="E122">
        <f ca="1">NORMINV(RAND(), $G$7, $G$13)</f>
        <v>2.370187391160596</v>
      </c>
      <c r="F122">
        <f ca="1">NORMINV(RAND(), $G$7, $G$13)</f>
        <v>2.4219449335641641</v>
      </c>
      <c r="G122">
        <f ca="1">NORMINV(RAND(), $G$7, $G$13)</f>
        <v>2.2572521593289059</v>
      </c>
      <c r="H122">
        <f ca="1">NORMINV(RAND(), $G$7, $G$13)</f>
        <v>1.9589602885270296</v>
      </c>
      <c r="I122">
        <f ca="1">NORMINV(RAND(), $G$7, $G$13)</f>
        <v>1.228676785927608</v>
      </c>
      <c r="J122">
        <f ca="1">NORMINV(RAND(), $G$7, $G$13)</f>
        <v>2.8225680498042394</v>
      </c>
      <c r="K122">
        <f ca="1">AVERAGE(B122:J122)</f>
        <v>2.0634983901791304</v>
      </c>
      <c r="L122">
        <f ca="1">STDEV(B122:J122)</f>
        <v>0.47606737656862608</v>
      </c>
      <c r="M122">
        <f ca="1">((RANK(K122, $K$32:$K$131, 1)-0.3) / (100+0.4))</f>
        <v>0.41533864541832671</v>
      </c>
      <c r="N122">
        <f ca="1">((RANK(L122, $L$32:$L$131, 1)-0.3) / (100+0.4))</f>
        <v>0.41533864541832671</v>
      </c>
    </row>
    <row r="123" spans="2:14" x14ac:dyDescent="0.25">
      <c r="B123">
        <f ca="1">NORMINV(RAND(), $G$7, $G$13)</f>
        <v>2.0932805964204233</v>
      </c>
      <c r="C123">
        <f ca="1">NORMINV(RAND(), $G$7, $G$13)</f>
        <v>2.5559391911497835</v>
      </c>
      <c r="D123">
        <f ca="1">NORMINV(RAND(), $G$7, $G$13)</f>
        <v>2.3341554744962836</v>
      </c>
      <c r="E123">
        <f ca="1">NORMINV(RAND(), $G$7, $G$13)</f>
        <v>2.6382456530504275</v>
      </c>
      <c r="F123">
        <f ca="1">NORMINV(RAND(), $G$7, $G$13)</f>
        <v>1.272140680358159</v>
      </c>
      <c r="G123">
        <f ca="1">NORMINV(RAND(), $G$7, $G$13)</f>
        <v>1.7740924775820852</v>
      </c>
      <c r="H123">
        <f ca="1">NORMINV(RAND(), $G$7, $G$13)</f>
        <v>2.3930667741532003</v>
      </c>
      <c r="I123">
        <f ca="1">NORMINV(RAND(), $G$7, $G$13)</f>
        <v>1.3623079224479078</v>
      </c>
      <c r="J123">
        <f ca="1">NORMINV(RAND(), $G$7, $G$13)</f>
        <v>1.3143732315930912</v>
      </c>
      <c r="K123">
        <f ca="1">AVERAGE(B123:J123)</f>
        <v>1.9708446668057067</v>
      </c>
      <c r="L123">
        <f ca="1">STDEV(B123:J123)</f>
        <v>0.55240235401402471</v>
      </c>
      <c r="M123">
        <f ca="1">((RANK(K123, $K$32:$K$131, 1)-0.3) / (100+0.4))</f>
        <v>0.23605577689243026</v>
      </c>
      <c r="N123">
        <f ca="1">((RANK(L123, $L$32:$L$131, 1)-0.3) / (100+0.4))</f>
        <v>0.61454183266932272</v>
      </c>
    </row>
    <row r="124" spans="2:14" x14ac:dyDescent="0.25">
      <c r="B124">
        <f ca="1">NORMINV(RAND(), $G$7, $G$13)</f>
        <v>2.9183393675017837</v>
      </c>
      <c r="C124">
        <f ca="1">NORMINV(RAND(), $G$7, $G$13)</f>
        <v>1.4882203923587614</v>
      </c>
      <c r="D124">
        <f ca="1">NORMINV(RAND(), $G$7, $G$13)</f>
        <v>1.9583779685199008</v>
      </c>
      <c r="E124">
        <f ca="1">NORMINV(RAND(), $G$7, $G$13)</f>
        <v>2.6166448192456682</v>
      </c>
      <c r="F124">
        <f ca="1">NORMINV(RAND(), $G$7, $G$13)</f>
        <v>1.6287393954600038</v>
      </c>
      <c r="G124">
        <f ca="1">NORMINV(RAND(), $G$7, $G$13)</f>
        <v>0.98924631218997261</v>
      </c>
      <c r="H124">
        <f ca="1">NORMINV(RAND(), $G$7, $G$13)</f>
        <v>2.0414760221327981</v>
      </c>
      <c r="I124">
        <f ca="1">NORMINV(RAND(), $G$7, $G$13)</f>
        <v>2.7216845017792513</v>
      </c>
      <c r="J124">
        <f ca="1">NORMINV(RAND(), $G$7, $G$13)</f>
        <v>2.5087396713373011</v>
      </c>
      <c r="K124">
        <f ca="1">AVERAGE(B124:J124)</f>
        <v>2.0968298278361601</v>
      </c>
      <c r="L124">
        <f ca="1">STDEV(B124:J124)</f>
        <v>0.64649893028688732</v>
      </c>
      <c r="M124">
        <f ca="1">((RANK(K124, $K$32:$K$131, 1)-0.3) / (100+0.4))</f>
        <v>0.5049800796812749</v>
      </c>
      <c r="N124">
        <f ca="1">((RANK(L124, $L$32:$L$131, 1)-0.3) / (100+0.4))</f>
        <v>0.86354581673306774</v>
      </c>
    </row>
    <row r="125" spans="2:14" x14ac:dyDescent="0.25">
      <c r="B125">
        <f ca="1">NORMINV(RAND(), $G$7, $G$13)</f>
        <v>1.9327478390071882</v>
      </c>
      <c r="C125">
        <f ca="1">NORMINV(RAND(), $G$7, $G$13)</f>
        <v>2.3079612542893901</v>
      </c>
      <c r="D125">
        <f ca="1">NORMINV(RAND(), $G$7, $G$13)</f>
        <v>1.2378013962141985</v>
      </c>
      <c r="E125">
        <f ca="1">NORMINV(RAND(), $G$7, $G$13)</f>
        <v>1.6438862187052496</v>
      </c>
      <c r="F125">
        <f ca="1">NORMINV(RAND(), $G$7, $G$13)</f>
        <v>3.0844276072109973</v>
      </c>
      <c r="G125">
        <f ca="1">NORMINV(RAND(), $G$7, $G$13)</f>
        <v>2.6906290374392405</v>
      </c>
      <c r="H125">
        <f ca="1">NORMINV(RAND(), $G$7, $G$13)</f>
        <v>3.0540194690037694</v>
      </c>
      <c r="I125">
        <f ca="1">NORMINV(RAND(), $G$7, $G$13)</f>
        <v>1.8002315622194152</v>
      </c>
      <c r="J125">
        <f ca="1">NORMINV(RAND(), $G$7, $G$13)</f>
        <v>1.5867380746508148</v>
      </c>
      <c r="K125">
        <f ca="1">AVERAGE(B125:J125)</f>
        <v>2.1487158287489181</v>
      </c>
      <c r="L125">
        <f ca="1">STDEV(B125:J125)</f>
        <v>0.66920482066495268</v>
      </c>
      <c r="M125">
        <f ca="1">((RANK(K125, $K$32:$K$131, 1)-0.3) / (100+0.4))</f>
        <v>0.64442231075697209</v>
      </c>
      <c r="N125">
        <f ca="1">((RANK(L125, $L$32:$L$131, 1)-0.3) / (100+0.4))</f>
        <v>0.88346613545816732</v>
      </c>
    </row>
    <row r="126" spans="2:14" x14ac:dyDescent="0.25">
      <c r="B126">
        <f ca="1">NORMINV(RAND(), $G$7, $G$13)</f>
        <v>2.1293898821476414</v>
      </c>
      <c r="C126">
        <f ca="1">NORMINV(RAND(), $G$7, $G$13)</f>
        <v>2.617479749150907</v>
      </c>
      <c r="D126">
        <f ca="1">NORMINV(RAND(), $G$7, $G$13)</f>
        <v>1.6298099664919303</v>
      </c>
      <c r="E126">
        <f ca="1">NORMINV(RAND(), $G$7, $G$13)</f>
        <v>2.5055664474015638</v>
      </c>
      <c r="F126">
        <f ca="1">NORMINV(RAND(), $G$7, $G$13)</f>
        <v>1.9182548917895628</v>
      </c>
      <c r="G126">
        <f ca="1">NORMINV(RAND(), $G$7, $G$13)</f>
        <v>1.7839462115931368</v>
      </c>
      <c r="H126">
        <f ca="1">NORMINV(RAND(), $G$7, $G$13)</f>
        <v>2.5456970257302767</v>
      </c>
      <c r="I126">
        <f ca="1">NORMINV(RAND(), $G$7, $G$13)</f>
        <v>2.5046608493685807</v>
      </c>
      <c r="J126">
        <f ca="1">NORMINV(RAND(), $G$7, $G$13)</f>
        <v>1.814993468196084</v>
      </c>
      <c r="K126">
        <f ca="1">AVERAGE(B126:J126)</f>
        <v>2.161088721318853</v>
      </c>
      <c r="L126">
        <f ca="1">STDEV(B126:J126)</f>
        <v>0.38684163853297482</v>
      </c>
      <c r="M126">
        <f ca="1">((RANK(K126, $K$32:$K$131, 1)-0.3) / (100+0.4))</f>
        <v>0.68426294820717126</v>
      </c>
      <c r="N126">
        <f ca="1">((RANK(L126, $L$32:$L$131, 1)-0.3) / (100+0.4))</f>
        <v>0.24601593625498006</v>
      </c>
    </row>
    <row r="127" spans="2:14" x14ac:dyDescent="0.25">
      <c r="B127">
        <f ca="1">NORMINV(RAND(), $G$7, $G$13)</f>
        <v>1.9675262030593932</v>
      </c>
      <c r="C127">
        <f ca="1">NORMINV(RAND(), $G$7, $G$13)</f>
        <v>1.6096339946029972</v>
      </c>
      <c r="D127">
        <f ca="1">NORMINV(RAND(), $G$7, $G$13)</f>
        <v>2.0392437517851665</v>
      </c>
      <c r="E127">
        <f ca="1">NORMINV(RAND(), $G$7, $G$13)</f>
        <v>1.694583255979393</v>
      </c>
      <c r="F127">
        <f ca="1">NORMINV(RAND(), $G$7, $G$13)</f>
        <v>1.2649338691391447</v>
      </c>
      <c r="G127">
        <f ca="1">NORMINV(RAND(), $G$7, $G$13)</f>
        <v>2.217296347016573</v>
      </c>
      <c r="H127">
        <f ca="1">NORMINV(RAND(), $G$7, $G$13)</f>
        <v>1.9757058179764821</v>
      </c>
      <c r="I127">
        <f ca="1">NORMINV(RAND(), $G$7, $G$13)</f>
        <v>2.4435370088883746</v>
      </c>
      <c r="J127">
        <f ca="1">NORMINV(RAND(), $G$7, $G$13)</f>
        <v>2.2730979908734597</v>
      </c>
      <c r="K127">
        <f ca="1">AVERAGE(B127:J127)</f>
        <v>1.9428398043689983</v>
      </c>
      <c r="L127">
        <f ca="1">STDEV(B127:J127)</f>
        <v>0.36713276734666389</v>
      </c>
      <c r="M127">
        <f ca="1">((RANK(K127, $K$32:$K$131, 1)-0.3) / (100+0.4))</f>
        <v>0.18625498007968125</v>
      </c>
      <c r="N127">
        <f ca="1">((RANK(L127, $L$32:$L$131, 1)-0.3) / (100+0.4))</f>
        <v>0.14641434262948205</v>
      </c>
    </row>
    <row r="128" spans="2:14" x14ac:dyDescent="0.25">
      <c r="B128">
        <f ca="1">NORMINV(RAND(), $G$7, $G$13)</f>
        <v>1.9191985617930496</v>
      </c>
      <c r="C128">
        <f ca="1">NORMINV(RAND(), $G$7, $G$13)</f>
        <v>1.0848280999358646</v>
      </c>
      <c r="D128">
        <f ca="1">NORMINV(RAND(), $G$7, $G$13)</f>
        <v>1.9388243003399841</v>
      </c>
      <c r="E128">
        <f ca="1">NORMINV(RAND(), $G$7, $G$13)</f>
        <v>2.0044268584126597</v>
      </c>
      <c r="F128">
        <f ca="1">NORMINV(RAND(), $G$7, $G$13)</f>
        <v>1.7303300414088087</v>
      </c>
      <c r="G128">
        <f ca="1">NORMINV(RAND(), $G$7, $G$13)</f>
        <v>2.2826942928611627</v>
      </c>
      <c r="H128">
        <f ca="1">NORMINV(RAND(), $G$7, $G$13)</f>
        <v>1.6748409714194565</v>
      </c>
      <c r="I128">
        <f ca="1">NORMINV(RAND(), $G$7, $G$13)</f>
        <v>3.4867113341561149</v>
      </c>
      <c r="J128">
        <f ca="1">NORMINV(RAND(), $G$7, $G$13)</f>
        <v>0.99454846634946081</v>
      </c>
      <c r="K128">
        <f ca="1">AVERAGE(B128:J128)</f>
        <v>1.9018225474085066</v>
      </c>
      <c r="L128">
        <f ca="1">STDEV(B128:J128)</f>
        <v>0.72807030514660698</v>
      </c>
      <c r="M128">
        <f ca="1">((RANK(K128, $K$32:$K$131, 1)-0.3) / (100+0.4))</f>
        <v>0.10657370517928286</v>
      </c>
      <c r="N128">
        <f ca="1">((RANK(L128, $L$32:$L$131, 1)-0.3) / (100+0.4))</f>
        <v>0.95318725099601587</v>
      </c>
    </row>
    <row r="129" spans="2:14" x14ac:dyDescent="0.25">
      <c r="B129">
        <f ca="1">NORMINV(RAND(), $G$7, $G$13)</f>
        <v>2.983948914959325</v>
      </c>
      <c r="C129">
        <f ca="1">NORMINV(RAND(), $G$7, $G$13)</f>
        <v>2.0452793674311738</v>
      </c>
      <c r="D129">
        <f ca="1">NORMINV(RAND(), $G$7, $G$13)</f>
        <v>2.9773517348537348</v>
      </c>
      <c r="E129">
        <f ca="1">NORMINV(RAND(), $G$7, $G$13)</f>
        <v>2.7612462181239072</v>
      </c>
      <c r="F129">
        <f ca="1">NORMINV(RAND(), $G$7, $G$13)</f>
        <v>2.3251964298808603</v>
      </c>
      <c r="G129">
        <f ca="1">NORMINV(RAND(), $G$7, $G$13)</f>
        <v>1.9526611885789935</v>
      </c>
      <c r="H129">
        <f ca="1">NORMINV(RAND(), $G$7, $G$13)</f>
        <v>1.7820374938718191</v>
      </c>
      <c r="I129">
        <f ca="1">NORMINV(RAND(), $G$7, $G$13)</f>
        <v>3.0895917658420045</v>
      </c>
      <c r="J129">
        <f ca="1">NORMINV(RAND(), $G$7, $G$13)</f>
        <v>1.4336271500697015</v>
      </c>
      <c r="K129">
        <f ca="1">AVERAGE(B129:J129)</f>
        <v>2.3723266959568354</v>
      </c>
      <c r="L129">
        <f ca="1">STDEV(B129:J129)</f>
        <v>0.60423124157638308</v>
      </c>
      <c r="M129">
        <f ca="1">((RANK(K129, $K$32:$K$131, 1)-0.3) / (100+0.4))</f>
        <v>0.96314741035856566</v>
      </c>
      <c r="N129">
        <f ca="1">((RANK(L129, $L$32:$L$131, 1)-0.3) / (100+0.4))</f>
        <v>0.79382470119521908</v>
      </c>
    </row>
    <row r="130" spans="2:14" x14ac:dyDescent="0.25">
      <c r="B130">
        <f ca="1">NORMINV(RAND(), $G$7, $G$13)</f>
        <v>1.5509481725897492</v>
      </c>
      <c r="C130">
        <f ca="1">NORMINV(RAND(), $G$7, $G$13)</f>
        <v>1.8462282306903748</v>
      </c>
      <c r="D130">
        <f ca="1">NORMINV(RAND(), $G$7, $G$13)</f>
        <v>1.6361091243296586</v>
      </c>
      <c r="E130">
        <f ca="1">NORMINV(RAND(), $G$7, $G$13)</f>
        <v>2.8041498234196522</v>
      </c>
      <c r="F130">
        <f ca="1">NORMINV(RAND(), $G$7, $G$13)</f>
        <v>2.1221989397868626</v>
      </c>
      <c r="G130">
        <f ca="1">NORMINV(RAND(), $G$7, $G$13)</f>
        <v>1.3486714436536142</v>
      </c>
      <c r="H130">
        <f ca="1">NORMINV(RAND(), $G$7, $G$13)</f>
        <v>2.4127843741650907</v>
      </c>
      <c r="I130">
        <f ca="1">NORMINV(RAND(), $G$7, $G$13)</f>
        <v>1.3094301965954529</v>
      </c>
      <c r="J130">
        <f ca="1">NORMINV(RAND(), $G$7, $G$13)</f>
        <v>2.3345941086176079</v>
      </c>
      <c r="K130">
        <f ca="1">AVERAGE(B130:J130)</f>
        <v>1.9294571570942292</v>
      </c>
      <c r="L130">
        <f ca="1">STDEV(B130:J130)</f>
        <v>0.51937130914693386</v>
      </c>
      <c r="M130">
        <f ca="1">((RANK(K130, $K$32:$K$131, 1)-0.3) / (100+0.4))</f>
        <v>0.13645418326693226</v>
      </c>
      <c r="N130">
        <f ca="1">((RANK(L130, $L$32:$L$131, 1)-0.3) / (100+0.4))</f>
        <v>0.53486055776892427</v>
      </c>
    </row>
    <row r="131" spans="2:14" x14ac:dyDescent="0.25">
      <c r="B131">
        <f ca="1">NORMINV(RAND(), $G$7, $G$13)</f>
        <v>1.1620869516233623</v>
      </c>
      <c r="C131">
        <f ca="1">NORMINV(RAND(), $G$7, $G$13)</f>
        <v>1.979482713374193</v>
      </c>
      <c r="D131">
        <f ca="1">NORMINV(RAND(), $G$7, $G$13)</f>
        <v>2.3444797802987294</v>
      </c>
      <c r="E131">
        <f ca="1">NORMINV(RAND(), $G$7, $G$13)</f>
        <v>1.3474833590888098</v>
      </c>
      <c r="F131">
        <f ca="1">NORMINV(RAND(), $G$7, $G$13)</f>
        <v>2.0122556057264256</v>
      </c>
      <c r="G131">
        <f ca="1">NORMINV(RAND(), $G$7, $G$13)</f>
        <v>1.476035324101844</v>
      </c>
      <c r="H131">
        <f ca="1">NORMINV(RAND(), $G$7, $G$13)</f>
        <v>1.7443790537970856</v>
      </c>
      <c r="I131">
        <f ca="1">NORMINV(RAND(), $G$7, $G$13)</f>
        <v>1.5905401838480939</v>
      </c>
      <c r="J131">
        <f ca="1">NORMINV(RAND(), $G$7, $G$13)</f>
        <v>2.9610368508682425</v>
      </c>
      <c r="K131">
        <f ca="1">AVERAGE(B131:J131)</f>
        <v>1.8464199803029766</v>
      </c>
      <c r="L131">
        <f ca="1">STDEV(B131:J131)</f>
        <v>0.55519844860960588</v>
      </c>
      <c r="M131">
        <f ca="1">((RANK(K131, $K$32:$K$131, 1)-0.3) / (100+0.4))</f>
        <v>5.6772908366533863E-2</v>
      </c>
      <c r="N131">
        <f ca="1">((RANK(L131, $L$32:$L$131, 1)-0.3) / (100+0.4))</f>
        <v>0.65438247011952189</v>
      </c>
    </row>
  </sheetData>
  <mergeCells count="2">
    <mergeCell ref="E10:F10"/>
    <mergeCell ref="B31:J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zoomScaleNormal="100" workbookViewId="0">
      <selection activeCell="J11" sqref="J11"/>
    </sheetView>
  </sheetViews>
  <sheetFormatPr defaultRowHeight="15" x14ac:dyDescent="0.25"/>
  <cols>
    <col min="1" max="1" width="3.140625" customWidth="1"/>
  </cols>
  <sheetData>
    <row r="1" spans="2:17" ht="15.75" x14ac:dyDescent="0.25">
      <c r="B1" s="11" t="s">
        <v>31</v>
      </c>
    </row>
    <row r="2" spans="2:17" x14ac:dyDescent="0.25">
      <c r="B2" t="s">
        <v>30</v>
      </c>
    </row>
    <row r="6" spans="2:17" x14ac:dyDescent="0.25">
      <c r="Q6" s="7"/>
    </row>
    <row r="7" spans="2:17" x14ac:dyDescent="0.25">
      <c r="I7" s="6" t="s">
        <v>29</v>
      </c>
      <c r="J7" s="6" t="s">
        <v>28</v>
      </c>
      <c r="K7" s="6" t="s">
        <v>27</v>
      </c>
      <c r="L7" s="6" t="s">
        <v>26</v>
      </c>
      <c r="M7" s="6" t="s">
        <v>25</v>
      </c>
      <c r="N7" s="6" t="s">
        <v>24</v>
      </c>
    </row>
    <row r="8" spans="2:17" x14ac:dyDescent="0.25">
      <c r="F8" s="13"/>
      <c r="I8">
        <v>-3.5</v>
      </c>
      <c r="J8">
        <f>$C$23 + $C$24*I8</f>
        <v>-3.5</v>
      </c>
      <c r="K8">
        <f ca="1">$D$23 + $D$24*$I8 - SQRT($E$23^2 + $I8^2*$E$24^2)</f>
        <v>-4.5177803969063017</v>
      </c>
      <c r="L8">
        <f ca="1">$D$23 + $D$24*$I8</f>
        <v>-3.4884235185448387</v>
      </c>
      <c r="M8">
        <f ca="1">$D$23 + $D$24*$I8 + SQRT($E$23^2 + $I8^2*$E$24^2)</f>
        <v>-2.4590666401833761</v>
      </c>
      <c r="N8">
        <f>NORMSDIST(I8)</f>
        <v>2.3262907903552504E-4</v>
      </c>
    </row>
    <row r="9" spans="2:17" x14ac:dyDescent="0.25">
      <c r="I9">
        <v>-3.25</v>
      </c>
      <c r="J9">
        <f>$C$23 + $C$24*I9</f>
        <v>-3.25</v>
      </c>
      <c r="K9">
        <f ca="1">$D$23 + $D$24*$I9 - SQRT($E$23^2 + $I9^2*$E$24^2)</f>
        <v>-4.1923841766046674</v>
      </c>
      <c r="L9">
        <f ca="1">$D$23 + $D$24*$I9</f>
        <v>-3.2258601006530809</v>
      </c>
      <c r="M9">
        <f ca="1">$D$23 + $D$24*$I9 + SQRT($E$23^2 + $I9^2*$E$24^2)</f>
        <v>-2.2593360247014944</v>
      </c>
      <c r="N9">
        <f>NORMSDIST(I9)</f>
        <v>5.7702504239076603E-4</v>
      </c>
    </row>
    <row r="10" spans="2:17" x14ac:dyDescent="0.25">
      <c r="I10">
        <v>-3</v>
      </c>
      <c r="J10">
        <f>$C$23 + $C$24*I10</f>
        <v>-3</v>
      </c>
      <c r="K10">
        <f ca="1">$D$23 + $D$24*$I10 - SQRT($E$23^2 + $I10^2*$E$24^2)</f>
        <v>-3.8677586155585337</v>
      </c>
      <c r="L10">
        <f ca="1">$D$23 + $D$24*$I10</f>
        <v>-2.9632966827613236</v>
      </c>
      <c r="M10">
        <f ca="1">$D$23 + $D$24*$I10 + SQRT($E$23^2 + $I10^2*$E$24^2)</f>
        <v>-2.0588347499641135</v>
      </c>
      <c r="N10">
        <f>NORMSDIST(I10)</f>
        <v>1.3498980316300933E-3</v>
      </c>
    </row>
    <row r="11" spans="2:17" x14ac:dyDescent="0.25">
      <c r="I11">
        <v>-2.75</v>
      </c>
      <c r="J11">
        <f>$C$23 + $C$24*I11</f>
        <v>-2.75</v>
      </c>
      <c r="K11">
        <f ca="1">$D$23 + $D$24*$I11 - SQRT($E$23^2 + $I11^2*$E$24^2)</f>
        <v>-3.5440738713184947</v>
      </c>
      <c r="L11">
        <f ca="1">$D$23 + $D$24*$I11</f>
        <v>-2.7007332648695659</v>
      </c>
      <c r="M11">
        <f ca="1">$D$23 + $D$24*$I11 + SQRT($E$23^2 + $I11^2*$E$24^2)</f>
        <v>-1.8573926584206373</v>
      </c>
      <c r="N11">
        <f>NORMSDIST(I11)</f>
        <v>2.9797632350545551E-3</v>
      </c>
    </row>
    <row r="12" spans="2:17" x14ac:dyDescent="0.25">
      <c r="I12">
        <v>-2.5</v>
      </c>
      <c r="J12">
        <f>$C$23 + $C$24*I12</f>
        <v>-2.5</v>
      </c>
      <c r="K12">
        <f ca="1">$D$23 + $D$24*$I12 - SQRT($E$23^2 + $I12^2*$E$24^2)</f>
        <v>-3.2215501896040526</v>
      </c>
      <c r="L12">
        <f ca="1">$D$23 + $D$24*$I12</f>
        <v>-2.4381698469778081</v>
      </c>
      <c r="M12">
        <f ca="1">$D$23 + $D$24*$I12 + SQRT($E$23^2 + $I12^2*$E$24^2)</f>
        <v>-1.6547895043515637</v>
      </c>
      <c r="N12">
        <f>NORMSDIST(I12)</f>
        <v>6.2096653257761331E-3</v>
      </c>
    </row>
    <row r="13" spans="2:17" x14ac:dyDescent="0.25">
      <c r="I13">
        <v>-2.25</v>
      </c>
      <c r="J13">
        <f>$C$23 + $C$24*I13</f>
        <v>-2.25</v>
      </c>
      <c r="K13">
        <f ca="1">$D$23 + $D$24*$I13 - SQRT($E$23^2 + $I13^2*$E$24^2)</f>
        <v>-2.9004757525243945</v>
      </c>
      <c r="L13">
        <f ca="1">$D$23 + $D$24*$I13</f>
        <v>-2.1756064290860508</v>
      </c>
      <c r="M13">
        <f ca="1">$D$23 + $D$24*$I13 + SQRT($E$23^2 + $I13^2*$E$24^2)</f>
        <v>-1.4507371056477072</v>
      </c>
      <c r="N13">
        <f>NORMSDIST(I13)</f>
        <v>1.2224472655044696E-2</v>
      </c>
    </row>
    <row r="14" spans="2:17" x14ac:dyDescent="0.25">
      <c r="I14">
        <v>-2</v>
      </c>
      <c r="J14">
        <f>$C$23 + $C$24*I14</f>
        <v>-2</v>
      </c>
      <c r="K14">
        <f ca="1">$D$23 + $D$24*$I14 - SQRT($E$23^2 + $I14^2*$E$24^2)</f>
        <v>-2.5812313851068422</v>
      </c>
      <c r="L14">
        <f ca="1">$D$23 + $D$24*$I14</f>
        <v>-1.9130430111942931</v>
      </c>
      <c r="M14">
        <f ca="1">$D$23 + $D$24*$I14 + SQRT($E$23^2 + $I14^2*$E$24^2)</f>
        <v>-1.2448546372817439</v>
      </c>
      <c r="N14">
        <f>NORMSDIST(I14)</f>
        <v>2.2750131948179191E-2</v>
      </c>
    </row>
    <row r="15" spans="2:17" x14ac:dyDescent="0.25">
      <c r="I15">
        <v>-1.75</v>
      </c>
      <c r="J15">
        <f>$C$23 + $C$24*I15</f>
        <v>-1.75</v>
      </c>
      <c r="K15">
        <f ca="1">$D$23 + $D$24*$I15 - SQRT($E$23^2 + $I15^2*$E$24^2)</f>
        <v>-2.2643242496472942</v>
      </c>
      <c r="L15">
        <f ca="1">$D$23 + $D$24*$I15</f>
        <v>-1.6504795933025356</v>
      </c>
      <c r="M15">
        <f ca="1">$D$23 + $D$24*$I15 + SQRT($E$23^2 + $I15^2*$E$24^2)</f>
        <v>-1.036634936957777</v>
      </c>
      <c r="N15">
        <f>NORMSDIST(I15)</f>
        <v>4.00591568638171E-2</v>
      </c>
    </row>
    <row r="16" spans="2:17" x14ac:dyDescent="0.25">
      <c r="I16">
        <v>-1.5</v>
      </c>
      <c r="J16">
        <f>$C$23 + $C$24*I16</f>
        <v>-1.5</v>
      </c>
      <c r="K16">
        <f ca="1">$D$23 + $D$24*$I16 - SQRT($E$23^2 + $I16^2*$E$24^2)</f>
        <v>-1.9504321425933258</v>
      </c>
      <c r="L16">
        <f ca="1">$D$23 + $D$24*$I16</f>
        <v>-1.3879161754107781</v>
      </c>
      <c r="M16">
        <f ca="1">$D$23 + $D$24*$I16 + SQRT($E$23^2 + $I16^2*$E$24^2)</f>
        <v>-0.82540020822823024</v>
      </c>
      <c r="N16">
        <f>NORMSDIST(I16)</f>
        <v>6.6807201268858057E-2</v>
      </c>
    </row>
    <row r="17" spans="2:14" x14ac:dyDescent="0.25">
      <c r="I17">
        <v>-1.25</v>
      </c>
      <c r="J17">
        <f>$C$23 + $C$24*I17</f>
        <v>-1.25</v>
      </c>
      <c r="K17">
        <f ca="1">$D$23 + $D$24*$I17 - SQRT($E$23^2 + $I17^2*$E$24^2)</f>
        <v>-1.6404571708847029</v>
      </c>
      <c r="L17">
        <f ca="1">$D$23 + $D$24*$I17</f>
        <v>-1.1253527575190203</v>
      </c>
      <c r="M17">
        <f ca="1">$D$23 + $D$24*$I17 + SQRT($E$23^2 + $I17^2*$E$24^2)</f>
        <v>-0.61024834415333762</v>
      </c>
      <c r="N17">
        <f>NORMSDIST(I17)</f>
        <v>0.10564977366685525</v>
      </c>
    </row>
    <row r="18" spans="2:14" x14ac:dyDescent="0.25">
      <c r="I18">
        <v>-1</v>
      </c>
      <c r="J18">
        <f>$C$23 + $C$24*I18</f>
        <v>-1</v>
      </c>
      <c r="K18">
        <f ca="1">$D$23 + $D$24*$I18 - SQRT($E$23^2 + $I18^2*$E$24^2)</f>
        <v>-1.3355792423572967</v>
      </c>
      <c r="L18">
        <f ca="1">$D$23 + $D$24*$I18</f>
        <v>-0.86278933962726279</v>
      </c>
      <c r="M18">
        <f ca="1">$D$23 + $D$24*$I18 + SQRT($E$23^2 + $I18^2*$E$24^2)</f>
        <v>-0.38999943689722877</v>
      </c>
      <c r="N18">
        <f>NORMSDIST(I18)</f>
        <v>0.15865525393145699</v>
      </c>
    </row>
    <row r="19" spans="2:14" x14ac:dyDescent="0.25">
      <c r="I19">
        <v>-0.75</v>
      </c>
      <c r="J19">
        <f>$C$23 + $C$24*I19</f>
        <v>-0.75</v>
      </c>
      <c r="K19">
        <f ca="1">$D$23 + $D$24*$I19 - SQRT($E$23^2 + $I19^2*$E$24^2)</f>
        <v>-1.0372813183379614</v>
      </c>
      <c r="L19">
        <f ca="1">$D$23 + $D$24*$I19</f>
        <v>-0.60022592173550526</v>
      </c>
      <c r="M19">
        <f ca="1">$D$23 + $D$24*$I19 + SQRT($E$23^2 + $I19^2*$E$24^2)</f>
        <v>-0.16317052513304908</v>
      </c>
      <c r="N19">
        <f>NORMSDIST(I19)</f>
        <v>0.22662735237686821</v>
      </c>
    </row>
    <row r="20" spans="2:14" x14ac:dyDescent="0.25">
      <c r="I20">
        <v>-0.5</v>
      </c>
      <c r="J20">
        <f>$C$23 + $C$24*I20</f>
        <v>-0.5</v>
      </c>
      <c r="K20">
        <f ca="1">$D$23 + $D$24*$I20 - SQRT($E$23^2 + $I20^2*$E$24^2)</f>
        <v>-0.74728908915818937</v>
      </c>
      <c r="L20">
        <f ca="1">$D$23 + $D$24*$I20</f>
        <v>-0.33766250384374757</v>
      </c>
      <c r="M20">
        <f ca="1">$D$23 + $D$24*$I20 + SQRT($E$23^2 + $I20^2*$E$24^2)</f>
        <v>7.1964081470694274E-2</v>
      </c>
      <c r="N20">
        <f>NORMSDIST(I20)</f>
        <v>0.30853753872598688</v>
      </c>
    </row>
    <row r="21" spans="2:14" x14ac:dyDescent="0.25">
      <c r="I21">
        <v>-0.25</v>
      </c>
      <c r="J21">
        <f>$C$23 + $C$24*I21</f>
        <v>-0.25</v>
      </c>
      <c r="K21">
        <f ca="1">$D$23 + $D$24*$I21 - SQRT($E$23^2 + $I21^2*$E$24^2)</f>
        <v>-0.46734881662696875</v>
      </c>
      <c r="L21">
        <f ca="1">$D$23 + $D$24*$I21</f>
        <v>-7.5099085951989997E-2</v>
      </c>
      <c r="M21">
        <f ca="1">$D$23 + $D$24*$I21 + SQRT($E$23^2 + $I21^2*$E$24^2)</f>
        <v>0.31715064472298876</v>
      </c>
      <c r="N21">
        <f>NORMSDIST(I21)</f>
        <v>0.4012936743170763</v>
      </c>
    </row>
    <row r="22" spans="2:14" x14ac:dyDescent="0.25">
      <c r="C22" s="6" t="s">
        <v>23</v>
      </c>
      <c r="D22" s="6" t="s">
        <v>22</v>
      </c>
      <c r="E22" s="6" t="s">
        <v>21</v>
      </c>
      <c r="I22">
        <v>0</v>
      </c>
      <c r="J22">
        <f>$C$23 + $C$24*I22</f>
        <v>0</v>
      </c>
      <c r="K22">
        <f ca="1">$D$23 + $D$24*$I22 - SQRT($E$23^2 + $I22^2*$E$24^2)</f>
        <v>-0.19881944348187919</v>
      </c>
      <c r="L22">
        <f ca="1">$D$23 + $D$24*$I22</f>
        <v>0.18746433193976758</v>
      </c>
      <c r="M22">
        <f ca="1">$D$23 + $D$24*$I22 + SQRT($E$23^2 + $I22^2*$E$24^2)</f>
        <v>0.57374810736141435</v>
      </c>
      <c r="N22">
        <f>NORMSDIST(I22)</f>
        <v>0.5</v>
      </c>
    </row>
    <row r="23" spans="2:14" x14ac:dyDescent="0.25">
      <c r="B23" s="9" t="s">
        <v>20</v>
      </c>
      <c r="C23" s="12">
        <v>0</v>
      </c>
      <c r="D23">
        <f ca="1">AVERAGE(C28:C47)</f>
        <v>0.18746433193976758</v>
      </c>
      <c r="E23">
        <f ca="1">NORMSINV($C$25)*$D$24/SQRT($C$26)</f>
        <v>0.38628377542164677</v>
      </c>
      <c r="I23">
        <v>0.25</v>
      </c>
      <c r="J23">
        <f>$C$23 + $C$24*I23</f>
        <v>0.25</v>
      </c>
      <c r="K23">
        <f ca="1">$D$23 + $D$24*$I23 - SQRT($E$23^2 + $I23^2*$E$24^2)</f>
        <v>5.7778019156546401E-2</v>
      </c>
      <c r="L23">
        <f ca="1">$D$23 + $D$24*$I23</f>
        <v>0.45002774983152516</v>
      </c>
      <c r="M23">
        <f ca="1">$D$23 + $D$24*$I23 + SQRT($E$23^2 + $I23^2*$E$24^2)</f>
        <v>0.84227748050650386</v>
      </c>
      <c r="N23">
        <f>NORMSDIST(I23)</f>
        <v>0.5987063256829237</v>
      </c>
    </row>
    <row r="24" spans="2:14" x14ac:dyDescent="0.25">
      <c r="B24" s="9" t="s">
        <v>19</v>
      </c>
      <c r="C24" s="12">
        <v>1</v>
      </c>
      <c r="D24">
        <f ca="1">STDEV(C28:C47)</f>
        <v>1.0502536715670303</v>
      </c>
      <c r="E24">
        <f ca="1">$D$24*(SQRT(CHIINV(1-$C$25,($C$26-1))/($C$26-1)) - 1)</f>
        <v>0.27260802807231077</v>
      </c>
      <c r="I24">
        <v>0.5</v>
      </c>
      <c r="J24">
        <f>$C$23 + $C$24*I24</f>
        <v>0.5</v>
      </c>
      <c r="K24">
        <f ca="1">$D$23 + $D$24*$I24 - SQRT($E$23^2 + $I24^2*$E$24^2)</f>
        <v>0.30296458240884094</v>
      </c>
      <c r="L24">
        <f ca="1">$D$23 + $D$24*$I24</f>
        <v>0.71259116772328279</v>
      </c>
      <c r="M24">
        <f ca="1">$D$23 + $D$24*$I24 + SQRT($E$23^2 + $I24^2*$E$24^2)</f>
        <v>1.1222177530377246</v>
      </c>
      <c r="N24">
        <f>NORMSDIST(I24)</f>
        <v>0.69146246127401312</v>
      </c>
    </row>
    <row r="25" spans="2:14" x14ac:dyDescent="0.25">
      <c r="B25" s="9" t="s">
        <v>14</v>
      </c>
      <c r="C25" s="10">
        <v>0.95</v>
      </c>
      <c r="I25">
        <v>0.75</v>
      </c>
      <c r="J25">
        <f>$C$23 + $C$24*I25</f>
        <v>0.75</v>
      </c>
      <c r="K25">
        <f ca="1">$D$23 + $D$24*$I25 - SQRT($E$23^2 + $I25^2*$E$24^2)</f>
        <v>0.53809918901258413</v>
      </c>
      <c r="L25">
        <f ca="1">$D$23 + $D$24*$I25</f>
        <v>0.97515458561504031</v>
      </c>
      <c r="M25">
        <f ca="1">$D$23 + $D$24*$I25 + SQRT($E$23^2 + $I25^2*$E$24^2)</f>
        <v>1.4122099822174965</v>
      </c>
      <c r="N25">
        <f>NORMSDIST(I25)</f>
        <v>0.77337264762313174</v>
      </c>
    </row>
    <row r="26" spans="2:14" x14ac:dyDescent="0.25">
      <c r="B26" s="9" t="s">
        <v>13</v>
      </c>
      <c r="C26">
        <f ca="1">COUNT(C28:C47)</f>
        <v>20</v>
      </c>
      <c r="I26">
        <v>1</v>
      </c>
      <c r="J26">
        <f>$C$23 + $C$24*I26</f>
        <v>1</v>
      </c>
      <c r="K26">
        <f ca="1">$D$23 + $D$24*$I26 - SQRT($E$23^2 + $I26^2*$E$24^2)</f>
        <v>0.76492810077676388</v>
      </c>
      <c r="L26">
        <f ca="1">$D$23 + $D$24*$I26</f>
        <v>1.2377180035067978</v>
      </c>
      <c r="M26">
        <f ca="1">$D$23 + $D$24*$I26 + SQRT($E$23^2 + $I26^2*$E$24^2)</f>
        <v>1.7105079062368318</v>
      </c>
      <c r="N26">
        <f>NORMSDIST(I26)</f>
        <v>0.84134474606854304</v>
      </c>
    </row>
    <row r="27" spans="2:14" x14ac:dyDescent="0.25">
      <c r="B27" s="6" t="s">
        <v>18</v>
      </c>
      <c r="C27" s="6" t="s">
        <v>12</v>
      </c>
      <c r="D27" s="6" t="s">
        <v>17</v>
      </c>
      <c r="I27">
        <v>1.25</v>
      </c>
      <c r="J27">
        <f>$C$23 + $C$24*I27</f>
        <v>1.25</v>
      </c>
      <c r="K27">
        <f ca="1">$D$23 + $D$24*$I27 - SQRT($E$23^2 + $I27^2*$E$24^2)</f>
        <v>0.98517700803287267</v>
      </c>
      <c r="L27">
        <f ca="1">$D$23 + $D$24*$I27</f>
        <v>1.5002814213985554</v>
      </c>
      <c r="M27">
        <f ca="1">$D$23 + $D$24*$I27 + SQRT($E$23^2 + $I27^2*$E$24^2)</f>
        <v>2.0153858347642379</v>
      </c>
      <c r="N27">
        <f>NORMSDIST(I27)</f>
        <v>0.89435022633314476</v>
      </c>
    </row>
    <row r="28" spans="2:14" x14ac:dyDescent="0.25">
      <c r="B28">
        <f ca="1">RANK($C28,$C$28:$C$47,1)</f>
        <v>19</v>
      </c>
      <c r="C28">
        <f ca="1">NORMINV(RAND(), $C$23, $C$24)</f>
        <v>1.5245071527985852</v>
      </c>
      <c r="D28">
        <f ca="1">_xlfn.NORM.S.INV((B28-0.3) / ($C$26+0.4))</f>
        <v>1.3829941271006405</v>
      </c>
      <c r="I28">
        <v>1.5</v>
      </c>
      <c r="J28">
        <f>$C$23 + $C$24*I28</f>
        <v>1.5</v>
      </c>
      <c r="K28">
        <f ca="1">$D$23 + $D$24*$I28 - SQRT($E$23^2 + $I28^2*$E$24^2)</f>
        <v>1.2003288721077654</v>
      </c>
      <c r="L28">
        <f ca="1">$D$23 + $D$24*$I28</f>
        <v>1.7628448392903131</v>
      </c>
      <c r="M28">
        <f ca="1">$D$23 + $D$24*$I28 + SQRT($E$23^2 + $I28^2*$E$24^2)</f>
        <v>2.3253608064728608</v>
      </c>
      <c r="N28">
        <f>NORMSDIST(I28)</f>
        <v>0.93319279873114191</v>
      </c>
    </row>
    <row r="29" spans="2:14" x14ac:dyDescent="0.25">
      <c r="B29">
        <f ca="1">RANK($C29,$C$28:$C$47,1)</f>
        <v>17</v>
      </c>
      <c r="C29">
        <f ca="1">NORMINV(RAND(), $C$23, $C$24)</f>
        <v>1.2199823078866472</v>
      </c>
      <c r="D29">
        <f ca="1">_xlfn.NORM.S.INV((B29-0.3) / ($C$26+0.4))</f>
        <v>0.91014679640886487</v>
      </c>
      <c r="I29">
        <v>1.75</v>
      </c>
      <c r="J29">
        <f>$C$23 + $C$24*I29</f>
        <v>1.75</v>
      </c>
      <c r="K29">
        <f ca="1">$D$23 + $D$24*$I29 - SQRT($E$23^2 + $I29^2*$E$24^2)</f>
        <v>1.4115636008373125</v>
      </c>
      <c r="L29">
        <f ca="1">$D$23 + $D$24*$I29</f>
        <v>2.0254082571820708</v>
      </c>
      <c r="M29">
        <f ca="1">$D$23 + $D$24*$I29 + SQRT($E$23^2 + $I29^2*$E$24^2)</f>
        <v>2.6392529135268292</v>
      </c>
      <c r="N29">
        <f>NORMSDIST(I29)</f>
        <v>0.95994084313618289</v>
      </c>
    </row>
    <row r="30" spans="2:14" x14ac:dyDescent="0.25">
      <c r="B30">
        <f ca="1">RANK($C30,$C$28:$C$47,1)</f>
        <v>5</v>
      </c>
      <c r="C30">
        <f ca="1">NORMINV(RAND(), $C$23, $C$24)</f>
        <v>-0.68686439798926757</v>
      </c>
      <c r="D30">
        <f ca="1">_xlfn.NORM.S.INV((B30-0.3) / ($C$26+0.4))</f>
        <v>-0.73755597988205279</v>
      </c>
      <c r="I30">
        <v>2</v>
      </c>
      <c r="J30">
        <f>$C$23 + $C$24*I30</f>
        <v>2</v>
      </c>
      <c r="K30">
        <f ca="1">$D$23 + $D$24*$I30 - SQRT($E$23^2 + $I30^2*$E$24^2)</f>
        <v>1.619783301161279</v>
      </c>
      <c r="L30">
        <f ca="1">$D$23 + $D$24*$I30</f>
        <v>2.2879716750738281</v>
      </c>
      <c r="M30">
        <f ca="1">$D$23 + $D$24*$I30 + SQRT($E$23^2 + $I30^2*$E$24^2)</f>
        <v>2.9561600489863773</v>
      </c>
      <c r="N30">
        <f>NORMSDIST(I30)</f>
        <v>0.97724986805182079</v>
      </c>
    </row>
    <row r="31" spans="2:14" x14ac:dyDescent="0.25">
      <c r="B31">
        <f ca="1">RANK($C31,$C$28:$C$47,1)</f>
        <v>20</v>
      </c>
      <c r="C31">
        <f ca="1">NORMINV(RAND(), $C$23, $C$24)</f>
        <v>1.9310339665931109</v>
      </c>
      <c r="D31">
        <f ca="1">_xlfn.NORM.S.INV((B31-0.3) / ($C$26+0.4))</f>
        <v>1.8208645376396548</v>
      </c>
      <c r="I31">
        <v>2.25</v>
      </c>
      <c r="J31">
        <f>$C$23 + $C$24*I31</f>
        <v>2.25</v>
      </c>
      <c r="K31">
        <f ca="1">$D$23 + $D$24*$I31 - SQRT($E$23^2 + $I31^2*$E$24^2)</f>
        <v>1.8256657695272422</v>
      </c>
      <c r="L31">
        <f ca="1">$D$23 + $D$24*$I31</f>
        <v>2.5505350929655859</v>
      </c>
      <c r="M31">
        <f ca="1">$D$23 + $D$24*$I31 + SQRT($E$23^2 + $I31^2*$E$24^2)</f>
        <v>3.2754044164039295</v>
      </c>
      <c r="N31">
        <f>NORMSDIST(I31)</f>
        <v>0.98777552734495533</v>
      </c>
    </row>
    <row r="32" spans="2:14" x14ac:dyDescent="0.25">
      <c r="B32">
        <f ca="1">RANK($C32,$C$28:$C$47,1)</f>
        <v>16</v>
      </c>
      <c r="C32">
        <f ca="1">NORMINV(RAND(), $C$23, $C$24)</f>
        <v>0.95352546799193982</v>
      </c>
      <c r="D32">
        <f ca="1">_xlfn.NORM.S.INV((B32-0.3) / ($C$26+0.4))</f>
        <v>0.73755597988205235</v>
      </c>
      <c r="I32">
        <v>2.5</v>
      </c>
      <c r="J32">
        <f>$C$23 + $C$24*I32</f>
        <v>2.5</v>
      </c>
      <c r="K32">
        <f ca="1">$D$23 + $D$24*$I32 - SQRT($E$23^2 + $I32^2*$E$24^2)</f>
        <v>2.0297181682310987</v>
      </c>
      <c r="L32">
        <f ca="1">$D$23 + $D$24*$I32</f>
        <v>2.8130985108573432</v>
      </c>
      <c r="M32">
        <f ca="1">$D$23 + $D$24*$I32 + SQRT($E$23^2 + $I32^2*$E$24^2)</f>
        <v>3.5964788534835876</v>
      </c>
      <c r="N32">
        <f>NORMSDIST(I32)</f>
        <v>0.99379033467422384</v>
      </c>
    </row>
    <row r="33" spans="2:14" x14ac:dyDescent="0.25">
      <c r="B33">
        <f ca="1">RANK($C33,$C$28:$C$47,1)</f>
        <v>18</v>
      </c>
      <c r="C33">
        <f ca="1">NORMINV(RAND(), $C$23, $C$24)</f>
        <v>1.2606374049571911</v>
      </c>
      <c r="D33">
        <f ca="1">_xlfn.NORM.S.INV((B33-0.3) / ($C$26+0.4))</f>
        <v>1.1153373577337866</v>
      </c>
      <c r="I33">
        <v>2.75</v>
      </c>
      <c r="J33">
        <f>$C$23 + $C$24*I33</f>
        <v>2.75</v>
      </c>
      <c r="K33">
        <f ca="1">$D$23 + $D$24*$I33 - SQRT($E$23^2 + $I33^2*$E$24^2)</f>
        <v>2.2323213223001721</v>
      </c>
      <c r="L33">
        <f ca="1">$D$23 + $D$24*$I33</f>
        <v>3.0756619287491009</v>
      </c>
      <c r="M33">
        <f ca="1">$D$23 + $D$24*$I33 + SQRT($E$23^2 + $I33^2*$E$24^2)</f>
        <v>3.9190025351980298</v>
      </c>
      <c r="N33">
        <f>NORMSDIST(I33)</f>
        <v>0.99702023676494544</v>
      </c>
    </row>
    <row r="34" spans="2:14" x14ac:dyDescent="0.25">
      <c r="B34">
        <f ca="1">RANK($C34,$C$28:$C$47,1)</f>
        <v>1</v>
      </c>
      <c r="C34">
        <f ca="1">NORMINV(RAND(), $C$23, $C$24)</f>
        <v>-2.2558205504766717</v>
      </c>
      <c r="D34">
        <f ca="1">_xlfn.NORM.S.INV((B34-0.3) / ($C$26+0.4))</f>
        <v>-1.8208645376396548</v>
      </c>
      <c r="I34">
        <v>3</v>
      </c>
      <c r="J34">
        <f>$C$23 + $C$24*I34</f>
        <v>3</v>
      </c>
      <c r="K34">
        <f ca="1">$D$23 + $D$24*$I34 - SQRT($E$23^2 + $I34^2*$E$24^2)</f>
        <v>2.4337634138436486</v>
      </c>
      <c r="L34">
        <f ca="1">$D$23 + $D$24*$I34</f>
        <v>3.3382253466408587</v>
      </c>
      <c r="M34">
        <f ca="1">$D$23 + $D$24*$I34 + SQRT($E$23^2 + $I34^2*$E$24^2)</f>
        <v>4.2426872794380692</v>
      </c>
      <c r="N34">
        <f>NORMSDIST(I34)</f>
        <v>0.9986501019683699</v>
      </c>
    </row>
    <row r="35" spans="2:14" x14ac:dyDescent="0.25">
      <c r="B35">
        <f ca="1">RANK($C35,$C$28:$C$47,1)</f>
        <v>11</v>
      </c>
      <c r="C35">
        <f ca="1">NORMINV(RAND(), $C$23, $C$24)</f>
        <v>0.3937595936511305</v>
      </c>
      <c r="D35">
        <f ca="1">_xlfn.NORM.S.INV((B35-0.3) / ($C$26+0.4))</f>
        <v>6.1475667639406824E-2</v>
      </c>
      <c r="I35">
        <v>3.25</v>
      </c>
      <c r="J35">
        <f>$C$23 + $C$24*I35</f>
        <v>3.25</v>
      </c>
      <c r="K35">
        <f ca="1">$D$23 + $D$24*$I35 - SQRT($E$23^2 + $I35^2*$E$24^2)</f>
        <v>2.6342646885810295</v>
      </c>
      <c r="L35">
        <f ca="1">$D$23 + $D$24*$I35</f>
        <v>3.600788764532616</v>
      </c>
      <c r="M35">
        <f ca="1">$D$23 + $D$24*$I35 + SQRT($E$23^2 + $I35^2*$E$24^2)</f>
        <v>4.5673128404842025</v>
      </c>
      <c r="N35">
        <f>NORMSDIST(I35)</f>
        <v>0.99942297495760923</v>
      </c>
    </row>
    <row r="36" spans="2:14" x14ac:dyDescent="0.25">
      <c r="B36">
        <f ca="1">RANK($C36,$C$28:$C$47,1)</f>
        <v>12</v>
      </c>
      <c r="C36">
        <f ca="1">NORMINV(RAND(), $C$23, $C$24)</f>
        <v>0.46653840042234596</v>
      </c>
      <c r="D36">
        <f ca="1">_xlfn.NORM.S.INV((B36-0.3) / ($C$26+0.4))</f>
        <v>0.18536701728959662</v>
      </c>
      <c r="I36">
        <v>3.5</v>
      </c>
      <c r="J36">
        <f>$C$23 + $C$24*I36</f>
        <v>3.5</v>
      </c>
      <c r="K36">
        <f ca="1">$D$23 + $D$24*$I36 - SQRT($E$23^2 + $I36^2*$E$24^2)</f>
        <v>2.8339953040629111</v>
      </c>
      <c r="L36">
        <f ca="1">$D$23 + $D$24*$I36</f>
        <v>3.8633521824243737</v>
      </c>
      <c r="M36">
        <f ca="1">$D$23 + $D$24*$I36 + SQRT($E$23^2 + $I36^2*$E$24^2)</f>
        <v>4.8927090607858368</v>
      </c>
      <c r="N36">
        <f>NORMSDIST(I36)</f>
        <v>0.99976737092096446</v>
      </c>
    </row>
    <row r="37" spans="2:14" x14ac:dyDescent="0.25">
      <c r="B37">
        <f ca="1">RANK($C37,$C$28:$C$47,1)</f>
        <v>14</v>
      </c>
      <c r="C37">
        <f ca="1">NORMINV(RAND(), $C$23, $C$24)</f>
        <v>0.63480492507866382</v>
      </c>
      <c r="D37">
        <f ca="1">_xlfn.NORM.S.INV((B37-0.3) / ($C$26+0.4))</f>
        <v>0.44424875676134512</v>
      </c>
    </row>
    <row r="38" spans="2:14" x14ac:dyDescent="0.25">
      <c r="B38">
        <f ca="1">RANK($C38,$C$28:$C$47,1)</f>
        <v>15</v>
      </c>
      <c r="C38">
        <f ca="1">NORMINV(RAND(), $C$23, $C$24)</f>
        <v>0.8979809560137253</v>
      </c>
      <c r="D38">
        <f ca="1">_xlfn.NORM.S.INV((B38-0.3) / ($C$26+0.4))</f>
        <v>0.58458985705947353</v>
      </c>
    </row>
    <row r="39" spans="2:14" x14ac:dyDescent="0.25">
      <c r="B39">
        <f ca="1">RANK($C39,$C$28:$C$47,1)</f>
        <v>7</v>
      </c>
      <c r="C39">
        <f ca="1">NORMINV(RAND(), $C$23, $C$24)</f>
        <v>-3.1484294726417839E-2</v>
      </c>
      <c r="D39">
        <f ca="1">_xlfn.NORM.S.INV((B39-0.3) / ($C$26+0.4))</f>
        <v>-0.44424875676134479</v>
      </c>
    </row>
    <row r="40" spans="2:14" x14ac:dyDescent="0.25">
      <c r="B40">
        <f ca="1">RANK($C40,$C$28:$C$47,1)</f>
        <v>9</v>
      </c>
      <c r="C40">
        <f ca="1">NORMINV(RAND(), $C$23, $C$24)</f>
        <v>0.1595859935172674</v>
      </c>
      <c r="D40">
        <f ca="1">_xlfn.NORM.S.INV((B40-0.3) / ($C$26+0.4))</f>
        <v>-0.18536701728959676</v>
      </c>
    </row>
    <row r="41" spans="2:14" x14ac:dyDescent="0.25">
      <c r="B41">
        <f ca="1">RANK($C41,$C$28:$C$47,1)</f>
        <v>10</v>
      </c>
      <c r="C41">
        <f ca="1">NORMINV(RAND(), $C$23, $C$24)</f>
        <v>0.27312946297650148</v>
      </c>
      <c r="D41">
        <f ca="1">_xlfn.NORM.S.INV((B41-0.3) / ($C$26+0.4))</f>
        <v>-6.1475667639406824E-2</v>
      </c>
    </row>
    <row r="42" spans="2:14" x14ac:dyDescent="0.25">
      <c r="B42">
        <f ca="1">RANK($C42,$C$28:$C$47,1)</f>
        <v>4</v>
      </c>
      <c r="C42">
        <f ca="1">NORMINV(RAND(), $C$23, $C$24)</f>
        <v>-0.91479170924940367</v>
      </c>
      <c r="D42">
        <f ca="1">_xlfn.NORM.S.INV((B42-0.3) / ($C$26+0.4))</f>
        <v>-0.91014679640886487</v>
      </c>
    </row>
    <row r="43" spans="2:14" x14ac:dyDescent="0.25">
      <c r="B43">
        <f ca="1">RANK($C43,$C$28:$C$47,1)</f>
        <v>8</v>
      </c>
      <c r="C43">
        <f ca="1">NORMINV(RAND(), $C$23, $C$24)</f>
        <v>0.1434369208768578</v>
      </c>
      <c r="D43">
        <f ca="1">_xlfn.NORM.S.INV((B43-0.3) / ($C$26+0.4))</f>
        <v>-0.3121823291636498</v>
      </c>
    </row>
    <row r="44" spans="2:14" x14ac:dyDescent="0.25">
      <c r="B44">
        <f ca="1">RANK($C44,$C$28:$C$47,1)</f>
        <v>3</v>
      </c>
      <c r="C44">
        <f ca="1">NORMINV(RAND(), $C$23, $C$24)</f>
        <v>-1.1957402347649229</v>
      </c>
      <c r="D44">
        <f ca="1">_xlfn.NORM.S.INV((B44-0.3) / ($C$26+0.4))</f>
        <v>-1.1153373577337857</v>
      </c>
    </row>
    <row r="45" spans="2:14" x14ac:dyDescent="0.25">
      <c r="B45">
        <f ca="1">RANK($C45,$C$28:$C$47,1)</f>
        <v>13</v>
      </c>
      <c r="C45">
        <f ca="1">NORMINV(RAND(), $C$23, $C$24)</f>
        <v>0.60998026107780878</v>
      </c>
      <c r="D45">
        <f ca="1">_xlfn.NORM.S.INV((B45-0.3) / ($C$26+0.4))</f>
        <v>0.31218232916364996</v>
      </c>
    </row>
    <row r="46" spans="2:14" x14ac:dyDescent="0.25">
      <c r="B46">
        <f ca="1">RANK($C46,$C$28:$C$47,1)</f>
        <v>6</v>
      </c>
      <c r="C46">
        <f ca="1">NORMINV(RAND(), $C$23, $C$24)</f>
        <v>-0.38081689709431921</v>
      </c>
      <c r="D46">
        <f ca="1">_xlfn.NORM.S.INV((B46-0.3) / ($C$26+0.4))</f>
        <v>-0.58458985705947353</v>
      </c>
      <c r="E46" s="7"/>
      <c r="F46" s="7"/>
      <c r="G46" s="7"/>
      <c r="H46" s="7"/>
      <c r="I46" s="7"/>
    </row>
    <row r="47" spans="2:14" x14ac:dyDescent="0.25">
      <c r="B47">
        <f ca="1">RANK($C47,$C$28:$C$47,1)</f>
        <v>2</v>
      </c>
      <c r="C47">
        <f ca="1">NORMINV(RAND(), $C$23, $C$24)</f>
        <v>-1.254098090745422</v>
      </c>
      <c r="D47">
        <f ca="1">_xlfn.NORM.S.INV((B47-0.3) / ($C$26+0.4))</f>
        <v>-1.3829941271006372</v>
      </c>
      <c r="E47" s="7"/>
      <c r="F47" s="7"/>
      <c r="G47" s="7"/>
      <c r="H47" s="7"/>
      <c r="I47" s="7"/>
      <c r="J47" s="7"/>
    </row>
    <row r="48" spans="2:14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5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5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5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5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5">
      <c r="B56" s="7"/>
      <c r="C56" s="7"/>
      <c r="D56" s="7"/>
      <c r="E56" s="7"/>
      <c r="F56" s="7"/>
      <c r="G56" s="7"/>
      <c r="H56" s="7"/>
      <c r="I56" s="7"/>
      <c r="J56" s="7"/>
    </row>
    <row r="57" spans="2:10" x14ac:dyDescent="0.25">
      <c r="B57" s="7"/>
      <c r="C57" s="7"/>
      <c r="D57" s="7"/>
      <c r="E57" s="7"/>
      <c r="F57" s="7"/>
      <c r="G57" s="7"/>
      <c r="H57" s="7"/>
      <c r="I57" s="7"/>
      <c r="J57" s="7"/>
    </row>
    <row r="58" spans="2:10" x14ac:dyDescent="0.25">
      <c r="B58" s="7"/>
      <c r="C58" s="7"/>
      <c r="D58" s="7"/>
      <c r="E58" s="7"/>
      <c r="F58" s="7"/>
      <c r="G58" s="7"/>
      <c r="H58" s="7"/>
      <c r="I58" s="7"/>
      <c r="J58" s="7"/>
    </row>
    <row r="59" spans="2:10" x14ac:dyDescent="0.25">
      <c r="B59" s="7"/>
      <c r="C59" s="7"/>
      <c r="D59" s="7"/>
      <c r="E59" s="7"/>
      <c r="F59" s="7"/>
      <c r="G59" s="7"/>
      <c r="H59" s="7"/>
      <c r="I59" s="7"/>
      <c r="J59" s="7"/>
    </row>
    <row r="60" spans="2:10" x14ac:dyDescent="0.25">
      <c r="B60" s="7"/>
      <c r="C60" s="7"/>
      <c r="D60" s="7"/>
      <c r="E60" s="7"/>
      <c r="F60" s="7"/>
      <c r="G60" s="7"/>
      <c r="H60" s="7"/>
      <c r="I60" s="7"/>
      <c r="J60" s="7"/>
    </row>
    <row r="61" spans="2:10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2:10" x14ac:dyDescent="0.25">
      <c r="B62" s="7"/>
      <c r="C62" s="7"/>
      <c r="D62" s="7"/>
      <c r="E62" s="7"/>
      <c r="F62" s="7"/>
      <c r="G62" s="7"/>
      <c r="H62" s="7"/>
      <c r="I62" s="7"/>
      <c r="J62" s="7"/>
    </row>
    <row r="63" spans="2:10" x14ac:dyDescent="0.25">
      <c r="B63" s="7"/>
      <c r="C63" s="7"/>
      <c r="D63" s="7"/>
      <c r="E63" s="7"/>
      <c r="F63" s="7"/>
      <c r="G63" s="7"/>
      <c r="H63" s="7"/>
      <c r="I63" s="7"/>
      <c r="J63" s="7"/>
    </row>
    <row r="64" spans="2:10" x14ac:dyDescent="0.25">
      <c r="B64" s="7"/>
      <c r="C64" s="7"/>
      <c r="D64" s="7"/>
      <c r="E64" s="7"/>
      <c r="F64" s="7"/>
      <c r="G64" s="7"/>
      <c r="H64" s="7"/>
      <c r="I64" s="7"/>
      <c r="J64" s="7"/>
    </row>
    <row r="65" spans="2:10" x14ac:dyDescent="0.25">
      <c r="B65" s="7"/>
      <c r="C65" s="7"/>
      <c r="D65" s="7"/>
      <c r="E65" s="7"/>
      <c r="F65" s="7"/>
      <c r="G65" s="7"/>
      <c r="H65" s="7"/>
      <c r="I65" s="7"/>
      <c r="J65" s="7"/>
    </row>
    <row r="66" spans="2:10" x14ac:dyDescent="0.25">
      <c r="B66" s="7"/>
      <c r="C66" s="7"/>
      <c r="D66" s="7"/>
      <c r="E66" s="7"/>
      <c r="F66" s="7"/>
      <c r="G66" s="7"/>
      <c r="H66" s="7"/>
      <c r="I66" s="7"/>
      <c r="J66" s="7"/>
    </row>
    <row r="67" spans="2:10" x14ac:dyDescent="0.25">
      <c r="B67" s="7"/>
      <c r="C67" s="7"/>
      <c r="D67" s="7"/>
      <c r="E67" s="7"/>
      <c r="F67" s="7"/>
      <c r="G67" s="7"/>
      <c r="H67" s="7"/>
      <c r="I67" s="7"/>
      <c r="J67" s="7"/>
    </row>
    <row r="68" spans="2:10" x14ac:dyDescent="0.25">
      <c r="B68" s="7"/>
      <c r="C68" s="7"/>
      <c r="D68" s="7"/>
      <c r="E68" s="7"/>
      <c r="F68" s="7"/>
      <c r="G68" s="7"/>
      <c r="H68" s="7"/>
      <c r="I68" s="7"/>
      <c r="J68" s="7"/>
    </row>
    <row r="69" spans="2:10" x14ac:dyDescent="0.25">
      <c r="B69" s="7"/>
      <c r="C69" s="7"/>
      <c r="D69" s="7"/>
      <c r="E69" s="7"/>
      <c r="F69" s="7"/>
      <c r="G69" s="7"/>
      <c r="H69" s="7"/>
      <c r="I69" s="7"/>
      <c r="J69" s="7"/>
    </row>
    <row r="70" spans="2:10" x14ac:dyDescent="0.25">
      <c r="B70" s="7"/>
      <c r="C70" s="7"/>
      <c r="D70" s="7"/>
      <c r="E70" s="7"/>
      <c r="F70" s="7"/>
      <c r="G70" s="7"/>
      <c r="H70" s="7"/>
      <c r="I70" s="7"/>
      <c r="J70" s="7"/>
    </row>
    <row r="71" spans="2:10" x14ac:dyDescent="0.25">
      <c r="B71" s="7"/>
      <c r="C71" s="7"/>
      <c r="D71" s="7"/>
      <c r="E71" s="7"/>
      <c r="F71" s="7"/>
      <c r="G71" s="7"/>
      <c r="H71" s="7"/>
      <c r="I71" s="7"/>
      <c r="J71" s="7"/>
    </row>
    <row r="72" spans="2:10" x14ac:dyDescent="0.25">
      <c r="B72" s="7"/>
      <c r="C72" s="7"/>
      <c r="D72" s="7"/>
      <c r="E72" s="7"/>
      <c r="F72" s="7"/>
      <c r="G72" s="7"/>
      <c r="H72" s="7"/>
      <c r="I72" s="7"/>
      <c r="J72" s="7"/>
    </row>
    <row r="73" spans="2:10" x14ac:dyDescent="0.25">
      <c r="B73" s="7"/>
      <c r="C73" s="7"/>
      <c r="D73" s="7"/>
      <c r="E73" s="7"/>
      <c r="F73" s="7"/>
      <c r="G73" s="7"/>
      <c r="H73" s="7"/>
      <c r="I73" s="7"/>
      <c r="J73" s="7"/>
    </row>
    <row r="74" spans="2:10" x14ac:dyDescent="0.25">
      <c r="B74" s="7"/>
      <c r="C74" s="7"/>
      <c r="D74" s="7"/>
      <c r="E74" s="7"/>
      <c r="F74" s="7"/>
      <c r="G74" s="7"/>
      <c r="H74" s="7"/>
      <c r="I74" s="7"/>
      <c r="J74" s="7"/>
    </row>
    <row r="75" spans="2:10" x14ac:dyDescent="0.25">
      <c r="B75" s="7"/>
      <c r="C75" s="7"/>
      <c r="D75" s="7"/>
      <c r="E75" s="7"/>
      <c r="F75" s="7"/>
      <c r="G75" s="7"/>
      <c r="H75" s="7"/>
      <c r="I75" s="7"/>
      <c r="J75" s="7"/>
    </row>
    <row r="76" spans="2:10" x14ac:dyDescent="0.25">
      <c r="B76" s="7"/>
      <c r="C76" s="7"/>
      <c r="D76" s="7"/>
      <c r="E76" s="7"/>
      <c r="F76" s="7"/>
      <c r="G76" s="7"/>
      <c r="H76" s="7"/>
      <c r="I76" s="7"/>
      <c r="J7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J11" sqref="J11"/>
    </sheetView>
  </sheetViews>
  <sheetFormatPr defaultRowHeight="15" x14ac:dyDescent="0.25"/>
  <cols>
    <col min="1" max="1" width="2.85546875" customWidth="1"/>
    <col min="4" max="5" width="9.140625" customWidth="1"/>
    <col min="8" max="8" width="10.140625" customWidth="1"/>
    <col min="9" max="10" width="9.140625" customWidth="1"/>
    <col min="14" max="15" width="9.140625" customWidth="1"/>
  </cols>
  <sheetData>
    <row r="1" spans="2:11" ht="15.75" x14ac:dyDescent="0.25">
      <c r="B1" s="11" t="s">
        <v>57</v>
      </c>
    </row>
    <row r="2" spans="2:11" x14ac:dyDescent="0.25">
      <c r="B2" t="s">
        <v>56</v>
      </c>
    </row>
    <row r="7" spans="2:11" x14ac:dyDescent="0.25">
      <c r="D7" s="6" t="s">
        <v>5</v>
      </c>
      <c r="E7" s="6" t="s">
        <v>55</v>
      </c>
      <c r="F7" s="6" t="s">
        <v>7</v>
      </c>
      <c r="H7" s="6" t="s">
        <v>54</v>
      </c>
      <c r="J7" s="6" t="s">
        <v>53</v>
      </c>
      <c r="K7" s="8">
        <v>2000</v>
      </c>
    </row>
    <row r="8" spans="2:11" x14ac:dyDescent="0.25">
      <c r="B8" s="6" t="s">
        <v>52</v>
      </c>
      <c r="C8" s="25">
        <v>1.4</v>
      </c>
      <c r="D8" s="8">
        <v>1.1177122329092799</v>
      </c>
      <c r="E8" s="8">
        <v>1.2603439214154735</v>
      </c>
      <c r="F8" s="8">
        <v>1.4136642090902636</v>
      </c>
      <c r="H8" s="8">
        <v>1.4136642090902636</v>
      </c>
      <c r="J8" s="6" t="s">
        <v>51</v>
      </c>
      <c r="K8" s="8">
        <f>1-EXP( -((K7/$C$9)^$C$8))</f>
        <v>0.6721913917094291</v>
      </c>
    </row>
    <row r="9" spans="2:11" x14ac:dyDescent="0.25">
      <c r="B9" s="6" t="s">
        <v>50</v>
      </c>
      <c r="C9" s="25">
        <v>1850</v>
      </c>
      <c r="D9" s="8">
        <v>1464.7121273948085</v>
      </c>
      <c r="E9" s="8">
        <v>1642.7088580773473</v>
      </c>
      <c r="F9" s="8">
        <v>1852.9510241838459</v>
      </c>
      <c r="H9" s="8">
        <v>1464.7121273948085</v>
      </c>
      <c r="K9">
        <v>0.72199999999999998</v>
      </c>
    </row>
    <row r="10" spans="2:11" x14ac:dyDescent="0.25">
      <c r="B10" s="6" t="s">
        <v>49</v>
      </c>
      <c r="C10" s="12">
        <v>300</v>
      </c>
    </row>
    <row r="12" spans="2:11" x14ac:dyDescent="0.25">
      <c r="G12" s="24" t="s">
        <v>48</v>
      </c>
      <c r="H12" s="24"/>
      <c r="I12" s="24" t="s">
        <v>47</v>
      </c>
      <c r="J12" s="24"/>
    </row>
    <row r="13" spans="2:11" x14ac:dyDescent="0.25">
      <c r="B13" s="22" t="s">
        <v>46</v>
      </c>
      <c r="C13" s="23" t="s">
        <v>45</v>
      </c>
      <c r="D13" s="22" t="s">
        <v>44</v>
      </c>
      <c r="E13" s="22" t="s">
        <v>43</v>
      </c>
      <c r="F13" s="22" t="s">
        <v>42</v>
      </c>
      <c r="G13" s="23" t="s">
        <v>12</v>
      </c>
      <c r="H13" s="23" t="s">
        <v>41</v>
      </c>
      <c r="I13" s="22" t="s">
        <v>40</v>
      </c>
      <c r="J13" s="22" t="s">
        <v>39</v>
      </c>
    </row>
    <row r="14" spans="2:11" x14ac:dyDescent="0.25">
      <c r="B14">
        <v>0</v>
      </c>
      <c r="C14" s="17"/>
      <c r="D14">
        <v>0</v>
      </c>
    </row>
    <row r="15" spans="2:11" x14ac:dyDescent="0.25">
      <c r="B15">
        <v>1</v>
      </c>
      <c r="C15" s="12">
        <v>0</v>
      </c>
      <c r="D15">
        <f>1-EXP( -((B15/$C$9)^$C$8))</f>
        <v>2.6665749179421994E-5</v>
      </c>
      <c r="E15">
        <f>C15*LN(D15-D14)</f>
        <v>0</v>
      </c>
      <c r="F15">
        <f>SUM(C$15:C15)/$C$10</f>
        <v>0</v>
      </c>
      <c r="G15" t="e">
        <f>LN(-LN(1-F15))</f>
        <v>#NUM!</v>
      </c>
      <c r="H15">
        <f>LN(-LN(1-D15))</f>
        <v>-10.532117285299339</v>
      </c>
    </row>
    <row r="16" spans="2:11" x14ac:dyDescent="0.25">
      <c r="B16">
        <v>6</v>
      </c>
      <c r="C16" s="12">
        <v>0</v>
      </c>
      <c r="D16">
        <f>1-EXP( -((B16/$C$9)^$C$8))</f>
        <v>3.2756703583625146E-4</v>
      </c>
      <c r="E16">
        <f>C16*LN(D16-D15)</f>
        <v>0</v>
      </c>
      <c r="F16">
        <f>SUM(C$15:C16)/$C$10</f>
        <v>0</v>
      </c>
      <c r="G16" t="e">
        <f>LN(-LN(1-F16))</f>
        <v>#NUM!</v>
      </c>
      <c r="H16">
        <f>LN(-LN(1-D16))</f>
        <v>-8.0236540283821665</v>
      </c>
    </row>
    <row r="17" spans="2:11" x14ac:dyDescent="0.25">
      <c r="B17">
        <v>48</v>
      </c>
      <c r="C17" s="12">
        <v>2</v>
      </c>
      <c r="D17">
        <f>1-EXP( -((B17/$C$9)^$C$8))</f>
        <v>6.0033054196876323E-3</v>
      </c>
      <c r="E17">
        <f>C17*LN(D17-D16)</f>
        <v>-10.34310922477318</v>
      </c>
      <c r="F17">
        <f>SUM(C$15:C17)/$C$10</f>
        <v>6.6666666666666671E-3</v>
      </c>
      <c r="G17">
        <f>LN(-LN(1-F17))</f>
        <v>-5.0072926642935922</v>
      </c>
      <c r="H17">
        <f>LN(-LN(1-D17))</f>
        <v>-5.1124358700302803</v>
      </c>
      <c r="I17">
        <f>(D17-D14)*$C$10</f>
        <v>1.8009916259062897</v>
      </c>
      <c r="J17">
        <f>(SUM(C15:C17)-I17)^2 / I17</f>
        <v>2.1990292675288022E-2</v>
      </c>
    </row>
    <row r="18" spans="2:11" x14ac:dyDescent="0.25">
      <c r="B18">
        <v>168</v>
      </c>
      <c r="C18" s="12">
        <v>16</v>
      </c>
      <c r="D18">
        <f>1-EXP( -((B18/$C$9)^$C$8))</f>
        <v>3.4187000117121391E-2</v>
      </c>
      <c r="E18">
        <f>C18*LN(D18-D17)</f>
        <v>-57.10418672768153</v>
      </c>
      <c r="F18">
        <f>SUM(C$15:C18)/$C$10</f>
        <v>0.06</v>
      </c>
      <c r="G18">
        <f>LN(-LN(1-F18))</f>
        <v>-2.7826325333778006</v>
      </c>
      <c r="H18">
        <f>LN(-LN(1-D18))</f>
        <v>-3.3585677141367554</v>
      </c>
      <c r="I18">
        <f>(D18-D17)*$C$10</f>
        <v>8.4551084092301281</v>
      </c>
      <c r="J18">
        <f>(C18-I18)^2 / I18</f>
        <v>6.7326622393542106</v>
      </c>
    </row>
    <row r="19" spans="2:11" x14ac:dyDescent="0.25">
      <c r="B19">
        <v>500</v>
      </c>
      <c r="C19" s="12">
        <v>43</v>
      </c>
      <c r="D19">
        <f>1-EXP( -((B19/$C$9)^$C$8))</f>
        <v>0.14798108327647463</v>
      </c>
      <c r="E19">
        <f>C19*LN(D19-D18)</f>
        <v>-93.454684334662986</v>
      </c>
      <c r="F19">
        <f>SUM(C$15:C19)/$C$10</f>
        <v>0.20333333333333334</v>
      </c>
      <c r="G19">
        <f>LN(-LN(1-F19))</f>
        <v>-1.4814013015900904</v>
      </c>
      <c r="H19">
        <f>LN(-LN(1-D19))</f>
        <v>-1.8316659475102499</v>
      </c>
      <c r="I19">
        <f>(D19-D18)*$C$10</f>
        <v>34.138224947805973</v>
      </c>
      <c r="J19">
        <f>(C19-I19)^2 / I19</f>
        <v>2.3003848968642862</v>
      </c>
    </row>
    <row r="20" spans="2:11" x14ac:dyDescent="0.25">
      <c r="B20">
        <v>1000</v>
      </c>
      <c r="C20" s="12">
        <v>63</v>
      </c>
      <c r="D20">
        <f>1-EXP( -((B20/$C$9)^$C$8))</f>
        <v>0.34467847003618368</v>
      </c>
      <c r="E20">
        <f>C20*LN(D20-D19)</f>
        <v>-102.44359686242477</v>
      </c>
      <c r="F20">
        <f>SUM(C$15:C20)/$C$10</f>
        <v>0.41333333333333333</v>
      </c>
      <c r="G20">
        <f>LN(-LN(1-F20))</f>
        <v>-0.62867401227398279</v>
      </c>
      <c r="H20">
        <f>LN(-LN(1-D20))</f>
        <v>-0.8612598947263268</v>
      </c>
      <c r="I20">
        <f>(D20-D19)*$C$10</f>
        <v>59.009216027912714</v>
      </c>
      <c r="J20">
        <f>(C20-I20)^2 / I20</f>
        <v>0.26989609054177643</v>
      </c>
    </row>
    <row r="22" spans="2:11" x14ac:dyDescent="0.25">
      <c r="B22" t="s">
        <v>38</v>
      </c>
      <c r="C22" s="17">
        <f>$C$10-SUM(C15:C20)</f>
        <v>176</v>
      </c>
      <c r="D22">
        <f>1-D20</f>
        <v>0.65532152996381632</v>
      </c>
      <c r="E22">
        <f>C22*LN(D22)</f>
        <v>-74.382752989738592</v>
      </c>
      <c r="F22">
        <f>1-F20</f>
        <v>0.58666666666666667</v>
      </c>
      <c r="I22">
        <f>D22*$C$10</f>
        <v>196.59645898914491</v>
      </c>
      <c r="J22">
        <f>(C22-I22)^2 / I22</f>
        <v>2.157791269856753</v>
      </c>
    </row>
    <row r="24" spans="2:11" x14ac:dyDescent="0.25">
      <c r="B24" s="15"/>
      <c r="C24" s="15"/>
      <c r="D24" s="21" t="s">
        <v>37</v>
      </c>
      <c r="E24" s="3">
        <f>SUM(E15:E22)</f>
        <v>-337.72833013928107</v>
      </c>
      <c r="I24" s="20" t="s">
        <v>36</v>
      </c>
      <c r="J24" s="8">
        <f>SUM(J17:J22)</f>
        <v>11.482724789292314</v>
      </c>
    </row>
    <row r="25" spans="2:11" x14ac:dyDescent="0.25">
      <c r="B25" s="15"/>
      <c r="C25" s="15"/>
      <c r="D25" s="20" t="s">
        <v>35</v>
      </c>
      <c r="E25" s="8">
        <v>-333.49221056330026</v>
      </c>
      <c r="I25" s="20" t="s">
        <v>34</v>
      </c>
      <c r="J25" s="8">
        <f>5-1-2</f>
        <v>2</v>
      </c>
    </row>
    <row r="26" spans="2:11" x14ac:dyDescent="0.25">
      <c r="B26" s="15"/>
      <c r="C26" s="15"/>
      <c r="D26" s="20" t="s">
        <v>33</v>
      </c>
      <c r="E26" s="3">
        <f>CHIDIST(2*(E25-E24), 1)</f>
        <v>3.6060726758300595E-3</v>
      </c>
      <c r="I26" s="20" t="s">
        <v>32</v>
      </c>
      <c r="J26" s="19">
        <f>CHIDIST(J24,J25)</f>
        <v>3.2103914743620327E-3</v>
      </c>
      <c r="K26" s="18" t="str">
        <f>IF(J26&gt;5%, "pass", "FAIL")</f>
        <v>FAIL</v>
      </c>
    </row>
    <row r="27" spans="2:11" x14ac:dyDescent="0.25">
      <c r="B27" s="15"/>
      <c r="C27" s="15"/>
      <c r="D27" s="17"/>
      <c r="E27" s="15"/>
    </row>
    <row r="28" spans="2:11" x14ac:dyDescent="0.25">
      <c r="B28" s="16"/>
      <c r="C28" s="15"/>
    </row>
    <row r="29" spans="2:11" x14ac:dyDescent="0.25">
      <c r="B29" s="16"/>
      <c r="C29" s="15"/>
    </row>
    <row r="30" spans="2:11" x14ac:dyDescent="0.25">
      <c r="B30" s="16"/>
      <c r="C30" s="15"/>
      <c r="D30" s="15"/>
      <c r="E30" s="15"/>
    </row>
    <row r="31" spans="2:11" x14ac:dyDescent="0.25">
      <c r="B31" s="15"/>
      <c r="C31" s="15"/>
      <c r="D31" s="15"/>
      <c r="E31" s="15"/>
    </row>
    <row r="32" spans="2:11" x14ac:dyDescent="0.25">
      <c r="B32" s="15"/>
      <c r="C32" s="1">
        <v>1.1499999999999999</v>
      </c>
      <c r="D32" s="1">
        <v>1.2</v>
      </c>
      <c r="E32" s="1">
        <v>1.25</v>
      </c>
      <c r="F32" s="1">
        <v>1.3</v>
      </c>
      <c r="G32" s="1">
        <v>1.35</v>
      </c>
      <c r="H32" s="1">
        <v>1.4</v>
      </c>
    </row>
    <row r="33" spans="2:8" x14ac:dyDescent="0.25">
      <c r="B33" s="1">
        <v>1450</v>
      </c>
      <c r="C33" s="15">
        <v>-336.92004912117562</v>
      </c>
      <c r="D33" s="15">
        <v>-335.90802355294039</v>
      </c>
      <c r="E33" s="15">
        <v>-335.20842433635272</v>
      </c>
      <c r="F33">
        <v>-334.79806027282507</v>
      </c>
      <c r="G33">
        <v>-334.65617612289776</v>
      </c>
      <c r="H33">
        <v>-334.764121192066</v>
      </c>
    </row>
    <row r="34" spans="2:8" x14ac:dyDescent="0.25">
      <c r="B34" s="1">
        <v>1550</v>
      </c>
      <c r="C34" s="15">
        <v>-335.15135911249502</v>
      </c>
      <c r="D34" s="15">
        <v>-334.35713399814563</v>
      </c>
      <c r="E34" s="15">
        <v>-333.88933304338559</v>
      </c>
      <c r="F34">
        <v>-333.72409169098273</v>
      </c>
      <c r="G34">
        <v>-333.84002367844062</v>
      </c>
      <c r="H34">
        <v>-334.2178856807501</v>
      </c>
    </row>
    <row r="35" spans="2:8" x14ac:dyDescent="0.25">
      <c r="B35" s="1">
        <v>1650</v>
      </c>
      <c r="C35" s="15">
        <v>-334.24698104088384</v>
      </c>
      <c r="D35" s="15">
        <v>-333.70200557856361</v>
      </c>
      <c r="E35" s="15">
        <v>-333.49655190066221</v>
      </c>
      <c r="F35">
        <v>-333.60605424389576</v>
      </c>
      <c r="G35">
        <v>-334.00846970909259</v>
      </c>
      <c r="H35">
        <v>-334.68393887389027</v>
      </c>
    </row>
    <row r="36" spans="2:8" x14ac:dyDescent="0.25">
      <c r="B36" s="1">
        <v>1750</v>
      </c>
      <c r="C36" s="15">
        <v>-334.01613578397757</v>
      </c>
      <c r="D36" s="15">
        <v>-333.74080350370042</v>
      </c>
      <c r="E36" s="15">
        <v>-333.81707674259366</v>
      </c>
      <c r="F36">
        <v>-334.21967385948824</v>
      </c>
      <c r="G36">
        <v>-334.92588268193663</v>
      </c>
      <c r="H36">
        <v>-335.9152169905804</v>
      </c>
    </row>
    <row r="37" spans="2:8" x14ac:dyDescent="0.25">
      <c r="B37" s="1">
        <v>1850</v>
      </c>
      <c r="C37" s="14">
        <v>-334.31447596260517</v>
      </c>
      <c r="D37" s="14">
        <v>-334.32139925442902</v>
      </c>
      <c r="E37" s="14">
        <v>-334.69097368760089</v>
      </c>
      <c r="F37">
        <v>-335.39719774916421</v>
      </c>
      <c r="G37">
        <v>-336.41668776248741</v>
      </c>
      <c r="H37">
        <v>-337.72833013928107</v>
      </c>
    </row>
    <row r="38" spans="2:8" x14ac:dyDescent="0.25">
      <c r="B38" s="15"/>
      <c r="C38" s="14"/>
      <c r="D38" s="14"/>
      <c r="E38" s="14"/>
    </row>
    <row r="39" spans="2:8" x14ac:dyDescent="0.25">
      <c r="B39" s="15"/>
      <c r="C39" s="14"/>
      <c r="D39" s="14"/>
      <c r="E39" s="14"/>
    </row>
  </sheetData>
  <mergeCells count="2">
    <mergeCell ref="G12:H12"/>
    <mergeCell ref="I12:J12"/>
  </mergeCells>
  <conditionalFormatting sqref="K26">
    <cfRule type="containsText" dxfId="1" priority="3" operator="containsText" text="pass">
      <formula>NOT(ISERROR(SEARCH("pass",K26)))</formula>
    </cfRule>
    <cfRule type="containsText" dxfId="0" priority="4" operator="containsText" text="FAIL">
      <formula>NOT(ISERROR(SEARCH("FAIL",K26)))</formula>
    </cfRule>
  </conditionalFormatting>
  <conditionalFormatting sqref="C33:G37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3:H3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7"/>
  <sheetViews>
    <sheetView tabSelected="1" workbookViewId="0">
      <selection activeCell="J11" sqref="J11"/>
    </sheetView>
  </sheetViews>
  <sheetFormatPr defaultRowHeight="15" x14ac:dyDescent="0.25"/>
  <cols>
    <col min="1" max="1" width="2.85546875" customWidth="1"/>
    <col min="6" max="7" width="9.140625" customWidth="1"/>
    <col min="11" max="12" width="9.140625" customWidth="1"/>
    <col min="13" max="13" width="2.85546875" customWidth="1"/>
    <col min="14" max="18" width="9.140625" customWidth="1"/>
    <col min="19" max="19" width="2.85546875" customWidth="1"/>
    <col min="21" max="21" width="11" customWidth="1"/>
    <col min="22" max="22" width="11.140625" customWidth="1"/>
    <col min="23" max="24" width="9.140625" customWidth="1"/>
    <col min="25" max="30" width="7.28515625" customWidth="1"/>
  </cols>
  <sheetData>
    <row r="1" spans="2:24" ht="15.75" x14ac:dyDescent="0.25">
      <c r="B1" s="11" t="s">
        <v>87</v>
      </c>
    </row>
    <row r="2" spans="2:24" x14ac:dyDescent="0.25">
      <c r="B2" s="30" t="s">
        <v>86</v>
      </c>
    </row>
    <row r="3" spans="2:24" x14ac:dyDescent="0.25">
      <c r="B3" s="30" t="s">
        <v>85</v>
      </c>
    </row>
    <row r="4" spans="2:24" x14ac:dyDescent="0.25">
      <c r="B4" s="30" t="s">
        <v>84</v>
      </c>
    </row>
    <row r="6" spans="2:24" x14ac:dyDescent="0.25">
      <c r="E6" s="8">
        <v>-278.70055666092134</v>
      </c>
    </row>
    <row r="7" spans="2:24" x14ac:dyDescent="0.25">
      <c r="D7" s="6" t="s">
        <v>5</v>
      </c>
      <c r="E7" s="6" t="s">
        <v>55</v>
      </c>
      <c r="F7" s="6" t="s">
        <v>7</v>
      </c>
      <c r="H7" s="6" t="s">
        <v>53</v>
      </c>
      <c r="I7" s="28">
        <v>8760</v>
      </c>
    </row>
    <row r="8" spans="2:24" x14ac:dyDescent="0.25">
      <c r="B8" s="1" t="s">
        <v>62</v>
      </c>
      <c r="C8" s="29">
        <v>39.571568583086645</v>
      </c>
      <c r="D8" s="8">
        <v>39.571568583086645</v>
      </c>
      <c r="E8" s="8">
        <v>41.153014533513186</v>
      </c>
      <c r="F8" s="8">
        <v>42.810811612080478</v>
      </c>
      <c r="H8" s="1" t="s">
        <v>83</v>
      </c>
      <c r="I8" s="28">
        <v>75</v>
      </c>
    </row>
    <row r="9" spans="2:24" x14ac:dyDescent="0.25">
      <c r="B9" s="1" t="s">
        <v>61</v>
      </c>
      <c r="C9" s="29">
        <v>14.842079522146372</v>
      </c>
      <c r="D9" s="8">
        <v>14.842079522146372</v>
      </c>
      <c r="E9" s="8">
        <v>15.596891872824342</v>
      </c>
      <c r="F9" s="8">
        <v>16.394381798779065</v>
      </c>
      <c r="H9" s="1" t="s">
        <v>82</v>
      </c>
      <c r="I9" s="8">
        <f>I7 * EXP($C$10/0.00008617*(1/($C$11+273.15)-1/($I8+273.15)))</f>
        <v>517.06256404556086</v>
      </c>
      <c r="J9" s="30"/>
    </row>
    <row r="10" spans="2:24" x14ac:dyDescent="0.25">
      <c r="B10" s="1" t="s">
        <v>60</v>
      </c>
      <c r="C10" s="29">
        <v>1.2671257698873377</v>
      </c>
      <c r="D10" s="8">
        <v>0.69554123697107062</v>
      </c>
      <c r="E10" s="8">
        <v>1.2671257698873377</v>
      </c>
      <c r="F10" s="8">
        <v>1.808362685068754</v>
      </c>
      <c r="H10" s="1" t="s">
        <v>51</v>
      </c>
      <c r="I10" s="8">
        <f>NORMDIST(LN(I9), C8, C9, TRUE)</f>
        <v>1.2377717750347112E-2</v>
      </c>
      <c r="N10" t="s">
        <v>81</v>
      </c>
    </row>
    <row r="11" spans="2:24" x14ac:dyDescent="0.25">
      <c r="B11" s="1" t="s">
        <v>80</v>
      </c>
      <c r="C11" s="28">
        <v>100</v>
      </c>
      <c r="T11" s="27" t="s">
        <v>79</v>
      </c>
      <c r="U11" s="27"/>
      <c r="V11" s="27"/>
    </row>
    <row r="12" spans="2:24" x14ac:dyDescent="0.25">
      <c r="B12" s="1" t="s">
        <v>49</v>
      </c>
      <c r="C12" s="28">
        <v>1000</v>
      </c>
      <c r="E12" s="6" t="s">
        <v>33</v>
      </c>
      <c r="F12" s="3">
        <f>CHIDIST(2*(E6-G15), 1)</f>
        <v>0.75780908414139903</v>
      </c>
      <c r="N12" s="1" t="s">
        <v>62</v>
      </c>
      <c r="O12" s="8">
        <v>41.153014533513186</v>
      </c>
      <c r="U12" s="1" t="s">
        <v>78</v>
      </c>
      <c r="V12" s="1" t="s">
        <v>77</v>
      </c>
      <c r="W12" s="1" t="s">
        <v>62</v>
      </c>
      <c r="X12" s="1" t="s">
        <v>61</v>
      </c>
    </row>
    <row r="13" spans="2:24" x14ac:dyDescent="0.25">
      <c r="N13" s="1" t="s">
        <v>61</v>
      </c>
      <c r="O13" s="8">
        <v>15.596891872824342</v>
      </c>
      <c r="T13" s="1" t="s">
        <v>76</v>
      </c>
      <c r="U13" s="8">
        <v>-96.644233352978603</v>
      </c>
      <c r="V13" s="8">
        <v>-96.620775883849518</v>
      </c>
      <c r="W13" s="8">
        <v>43.598910410780192</v>
      </c>
      <c r="X13" s="8">
        <v>16.693108747416296</v>
      </c>
    </row>
    <row r="14" spans="2:24" x14ac:dyDescent="0.25">
      <c r="N14" s="1" t="s">
        <v>60</v>
      </c>
      <c r="O14" s="8">
        <v>1.2671257698873377</v>
      </c>
      <c r="T14" s="1" t="s">
        <v>75</v>
      </c>
      <c r="U14" s="8">
        <v>-182.05632331028428</v>
      </c>
      <c r="V14" s="8">
        <v>-182.04514989252374</v>
      </c>
      <c r="W14" s="8">
        <v>40.206117887239891</v>
      </c>
      <c r="X14" s="8">
        <v>15.109946281968165</v>
      </c>
    </row>
    <row r="15" spans="2:24" x14ac:dyDescent="0.25">
      <c r="G15" s="3">
        <f>SUM(G18:G33)</f>
        <v>-278.74809933465434</v>
      </c>
      <c r="I15" s="24" t="s">
        <v>74</v>
      </c>
      <c r="J15" s="24"/>
      <c r="K15" s="24" t="s">
        <v>47</v>
      </c>
      <c r="L15" s="24"/>
      <c r="T15" s="1" t="s">
        <v>73</v>
      </c>
      <c r="U15" s="8">
        <f>SUM(U13:U14)</f>
        <v>-278.70055666326289</v>
      </c>
      <c r="V15" s="8">
        <f>SUM(V13:V14)</f>
        <v>-278.66592577637323</v>
      </c>
    </row>
    <row r="16" spans="2:24" x14ac:dyDescent="0.25">
      <c r="B16" s="23" t="s">
        <v>72</v>
      </c>
      <c r="C16" s="23" t="s">
        <v>71</v>
      </c>
      <c r="D16" s="23" t="s">
        <v>45</v>
      </c>
      <c r="E16" s="23" t="s">
        <v>70</v>
      </c>
      <c r="F16" s="22" t="s">
        <v>44</v>
      </c>
      <c r="G16" s="22" t="s">
        <v>43</v>
      </c>
      <c r="H16" s="22" t="s">
        <v>42</v>
      </c>
      <c r="I16" s="23" t="s">
        <v>12</v>
      </c>
      <c r="J16" s="23" t="s">
        <v>41</v>
      </c>
      <c r="K16" s="22" t="s">
        <v>40</v>
      </c>
      <c r="L16" s="22" t="s">
        <v>39</v>
      </c>
      <c r="N16" s="1" t="s">
        <v>69</v>
      </c>
      <c r="O16" s="1" t="s">
        <v>68</v>
      </c>
      <c r="P16" s="1" t="s">
        <v>67</v>
      </c>
      <c r="Q16" s="1" t="s">
        <v>66</v>
      </c>
      <c r="R16" s="1" t="s">
        <v>65</v>
      </c>
      <c r="T16" s="22" t="s">
        <v>33</v>
      </c>
      <c r="U16" s="3">
        <f>CHIDIST(2*(V15-U15), 1)</f>
        <v>0.79241468392515335</v>
      </c>
    </row>
    <row r="17" spans="2:30" x14ac:dyDescent="0.25">
      <c r="B17" s="1" t="s">
        <v>59</v>
      </c>
      <c r="C17">
        <v>0</v>
      </c>
      <c r="E17">
        <v>0</v>
      </c>
      <c r="F17">
        <v>0</v>
      </c>
      <c r="O17">
        <v>0</v>
      </c>
      <c r="P17">
        <v>0</v>
      </c>
    </row>
    <row r="18" spans="2:30" x14ac:dyDescent="0.25">
      <c r="B18">
        <v>100</v>
      </c>
      <c r="C18">
        <v>1</v>
      </c>
      <c r="D18">
        <v>5</v>
      </c>
      <c r="E18">
        <f>C18 * EXP($C$10/0.00008617*(1/($C$11+273.15)-1/($B18+273.15)))</f>
        <v>1</v>
      </c>
      <c r="F18">
        <f>NORMDIST(LN(E18), $C$8, $C$9, TRUE)</f>
        <v>3.8359970993821777E-3</v>
      </c>
      <c r="G18">
        <f>D18*LN(F18-F17)</f>
        <v>-27.816629390590599</v>
      </c>
      <c r="H18">
        <f>SUM(D$18:D18)/$C$12</f>
        <v>5.0000000000000001E-3</v>
      </c>
      <c r="I18">
        <f>NORMSINV(H18)</f>
        <v>-2.5758293035488999</v>
      </c>
      <c r="J18">
        <f>NORMSINV(F18)</f>
        <v>-2.6661741384716717</v>
      </c>
      <c r="K18">
        <f>(F18-F17)*$C$12</f>
        <v>3.8359970993821775</v>
      </c>
      <c r="L18">
        <f>(D18-K18)^2 / K18</f>
        <v>0.35320744973058604</v>
      </c>
      <c r="N18" s="26">
        <v>5</v>
      </c>
      <c r="O18">
        <f>C18 * EXP($O$14/0.00008617*(1/($C$11+273.15)-1/($B18+273.15)))</f>
        <v>1</v>
      </c>
      <c r="P18">
        <f>NORMDIST(LN(O18), $O$12, $O$13, TRUE)</f>
        <v>4.1632005733488481E-3</v>
      </c>
      <c r="Q18">
        <f ca="1">SUM(R$18:R18)</f>
        <v>4</v>
      </c>
      <c r="R18">
        <f ca="1">CRITBINOM($C$12-Q17, P18-P17, RAND())</f>
        <v>4</v>
      </c>
    </row>
    <row r="19" spans="2:30" x14ac:dyDescent="0.25">
      <c r="B19">
        <v>100</v>
      </c>
      <c r="C19">
        <v>6</v>
      </c>
      <c r="D19">
        <v>0</v>
      </c>
      <c r="E19">
        <f>C19 * EXP($C$10/0.00008617*(1/($C$11+273.15)-1/($B19+273.15)))</f>
        <v>6</v>
      </c>
      <c r="F19">
        <f>NORMDIST(LN(E19), $C$8, $C$9, TRUE)</f>
        <v>5.4568098176015463E-3</v>
      </c>
      <c r="G19">
        <f>D19*LN(F19-F18)</f>
        <v>0</v>
      </c>
      <c r="H19">
        <f>SUM(D$18:D19)/$C$12</f>
        <v>5.0000000000000001E-3</v>
      </c>
      <c r="I19">
        <f>NORMSINV(H19)</f>
        <v>-2.5758293035488999</v>
      </c>
      <c r="J19">
        <f>NORMSINV(F19)</f>
        <v>-2.5454525464228959</v>
      </c>
      <c r="N19" s="26">
        <v>0</v>
      </c>
      <c r="O19">
        <f>C19 * EXP($O$14/0.00008617*(1/($C$11+273.15)-1/($B19+273.15)))</f>
        <v>6</v>
      </c>
      <c r="P19">
        <f>NORMDIST(LN(O19), $O$12, $O$13, TRUE)</f>
        <v>5.8070066912771978E-3</v>
      </c>
      <c r="Q19">
        <f ca="1">SUM(R$18:R19)</f>
        <v>4</v>
      </c>
      <c r="R19">
        <f ca="1">CRITBINOM($C$12-Q18, P19-P18, RAND())</f>
        <v>0</v>
      </c>
      <c r="T19" s="27" t="s">
        <v>64</v>
      </c>
      <c r="U19" s="27"/>
    </row>
    <row r="20" spans="2:30" x14ac:dyDescent="0.25">
      <c r="B20">
        <v>100</v>
      </c>
      <c r="C20">
        <v>48</v>
      </c>
      <c r="D20">
        <v>4</v>
      </c>
      <c r="E20">
        <f>C20 * EXP($C$10/0.00008617*(1/($C$11+273.15)-1/($B20+273.15)))</f>
        <v>48</v>
      </c>
      <c r="F20">
        <f>NORMDIST(LN(E20), $C$8, $C$9, TRUE)</f>
        <v>8.0785339707546717E-3</v>
      </c>
      <c r="G20">
        <f>D20*LN(F20-F19)</f>
        <v>-23.775692415688514</v>
      </c>
      <c r="H20">
        <f>SUM(D$18:D20)/$C$12</f>
        <v>8.9999999999999993E-3</v>
      </c>
      <c r="I20">
        <f>NORMSINV(H20)</f>
        <v>-2.365618126864292</v>
      </c>
      <c r="J20">
        <f>NORMSINV(F20)</f>
        <v>-2.4053480860892185</v>
      </c>
      <c r="K20">
        <f>(F20-F18)*$C$12</f>
        <v>4.2425368713724936</v>
      </c>
      <c r="L20">
        <f>(SUM(D19:D20)-K20)^2 / K20</f>
        <v>1.3865320622688526E-2</v>
      </c>
      <c r="N20" s="26">
        <v>4</v>
      </c>
      <c r="O20">
        <f>C20 * EXP($O$14/0.00008617*(1/($C$11+273.15)-1/($B20+273.15)))</f>
        <v>48</v>
      </c>
      <c r="P20">
        <f>NORMDIST(LN(O20), $O$12, $O$13, TRUE)</f>
        <v>8.4164804984833454E-3</v>
      </c>
      <c r="Q20">
        <f ca="1">SUM(R$18:R20)</f>
        <v>6</v>
      </c>
      <c r="R20">
        <f ca="1">CRITBINOM($C$12-Q19, P20-P19, RAND())</f>
        <v>2</v>
      </c>
      <c r="T20" s="1" t="s">
        <v>63</v>
      </c>
      <c r="U20" s="1">
        <v>1</v>
      </c>
      <c r="V20" s="1">
        <v>2</v>
      </c>
      <c r="W20" s="1">
        <v>3</v>
      </c>
      <c r="X20" s="1">
        <v>4</v>
      </c>
      <c r="Y20" s="1">
        <v>5</v>
      </c>
      <c r="Z20" s="1">
        <v>6</v>
      </c>
      <c r="AA20" s="1">
        <v>7</v>
      </c>
      <c r="AB20" s="1">
        <v>8</v>
      </c>
      <c r="AC20" s="1">
        <v>9</v>
      </c>
      <c r="AD20" s="1">
        <v>10</v>
      </c>
    </row>
    <row r="21" spans="2:30" x14ac:dyDescent="0.25">
      <c r="B21">
        <v>100</v>
      </c>
      <c r="C21">
        <v>168</v>
      </c>
      <c r="D21">
        <v>0</v>
      </c>
      <c r="E21">
        <f>C21 * EXP($C$10/0.00008617*(1/($C$11+273.15)-1/($B21+273.15)))</f>
        <v>168</v>
      </c>
      <c r="F21">
        <f>NORMDIST(LN(E21), $C$8, $C$9, TRUE)</f>
        <v>1.0144989232824891E-2</v>
      </c>
      <c r="G21">
        <f>D21*LN(F21-F20)</f>
        <v>0</v>
      </c>
      <c r="H21">
        <f>SUM(D$18:D21)/$C$12</f>
        <v>8.9999999999999993E-3</v>
      </c>
      <c r="I21">
        <f>NORMSINV(H21)</f>
        <v>-2.365618126864292</v>
      </c>
      <c r="J21">
        <f>NORMSINV(F21)</f>
        <v>-2.3209419240937863</v>
      </c>
      <c r="N21" s="26">
        <v>0</v>
      </c>
      <c r="O21">
        <f>C21 * EXP($O$14/0.00008617*(1/($C$11+273.15)-1/($B21+273.15)))</f>
        <v>168</v>
      </c>
      <c r="P21">
        <f>NORMDIST(LN(O21), $O$12, $O$13, TRUE)</f>
        <v>1.0443668279987503E-2</v>
      </c>
      <c r="Q21">
        <f ca="1">SUM(R$18:R21)</f>
        <v>6</v>
      </c>
      <c r="R21">
        <f ca="1">CRITBINOM($C$12-Q20, P21-P20, RAND())</f>
        <v>0</v>
      </c>
      <c r="T21" s="1" t="s">
        <v>62</v>
      </c>
      <c r="U21">
        <v>43.11223725664577</v>
      </c>
      <c r="V21">
        <v>33.180065721472054</v>
      </c>
      <c r="W21">
        <v>41.819252401215834</v>
      </c>
      <c r="X21">
        <v>47.845213176824586</v>
      </c>
      <c r="Y21">
        <v>33.694210815443164</v>
      </c>
      <c r="Z21">
        <v>46.795872252182235</v>
      </c>
      <c r="AA21">
        <v>38.541606203599081</v>
      </c>
      <c r="AB21">
        <v>36.520757323387798</v>
      </c>
      <c r="AC21">
        <v>50.108571907425848</v>
      </c>
      <c r="AD21">
        <v>32.432369649015087</v>
      </c>
    </row>
    <row r="22" spans="2:30" x14ac:dyDescent="0.25">
      <c r="B22">
        <v>100</v>
      </c>
      <c r="C22">
        <v>500</v>
      </c>
      <c r="D22">
        <v>3</v>
      </c>
      <c r="E22">
        <f>C22 * EXP($C$10/0.00008617*(1/($C$11+273.15)-1/($B22+273.15)))</f>
        <v>500</v>
      </c>
      <c r="F22">
        <f>NORMDIST(LN(E22), $C$8, $C$9, TRUE)</f>
        <v>1.2305364155734626E-2</v>
      </c>
      <c r="G22">
        <f>D22*LN(F22-F21)</f>
        <v>-18.412420490782083</v>
      </c>
      <c r="H22">
        <f>SUM(D$18:D22)/$C$12</f>
        <v>1.2E-2</v>
      </c>
      <c r="I22">
        <f>NORMSINV(H22)</f>
        <v>-2.257129244486225</v>
      </c>
      <c r="J22">
        <f>NORMSINV(F22)</f>
        <v>-2.2474586822480904</v>
      </c>
      <c r="N22" s="26">
        <v>3</v>
      </c>
      <c r="O22">
        <f>C22 * EXP($O$14/0.00008617*(1/($C$11+273.15)-1/($B22+273.15)))</f>
        <v>500</v>
      </c>
      <c r="P22">
        <f>NORMDIST(LN(O22), $O$12, $O$13, TRUE)</f>
        <v>1.2542613301129725E-2</v>
      </c>
      <c r="Q22">
        <f ca="1">SUM(R$18:R22)</f>
        <v>7</v>
      </c>
      <c r="R22">
        <f ca="1">CRITBINOM($C$12-Q21, P22-P21, RAND())</f>
        <v>1</v>
      </c>
      <c r="T22" s="1" t="s">
        <v>61</v>
      </c>
      <c r="U22">
        <v>16.111880677474549</v>
      </c>
      <c r="V22">
        <v>12.128010368366747</v>
      </c>
      <c r="W22">
        <v>15.031887245147738</v>
      </c>
      <c r="X22">
        <v>18.442568077358231</v>
      </c>
      <c r="Y22">
        <v>12.249246005224164</v>
      </c>
      <c r="Z22">
        <v>17.683195726271581</v>
      </c>
      <c r="AA22">
        <v>13.998284433278705</v>
      </c>
      <c r="AB22">
        <v>13.432415451921264</v>
      </c>
      <c r="AC22">
        <v>20.411210852453756</v>
      </c>
      <c r="AD22">
        <v>11.553105184550258</v>
      </c>
    </row>
    <row r="23" spans="2:30" x14ac:dyDescent="0.25">
      <c r="B23">
        <v>100</v>
      </c>
      <c r="C23">
        <v>1000</v>
      </c>
      <c r="D23">
        <v>2</v>
      </c>
      <c r="E23">
        <f>C23 * EXP($C$10/0.00008617*(1/($C$11+273.15)-1/($B23+273.15)))</f>
        <v>1000</v>
      </c>
      <c r="F23">
        <f>NORMDIST(LN(E23), $C$8, $C$9, TRUE)</f>
        <v>1.3876608675731518E-2</v>
      </c>
      <c r="G23">
        <f>D23*LN(F23-F22)</f>
        <v>-12.91177457147386</v>
      </c>
      <c r="H23">
        <f>SUM(D$18:D23)/$C$12</f>
        <v>1.4E-2</v>
      </c>
      <c r="I23">
        <f>NORMSINV(H23)</f>
        <v>-2.1972863766410518</v>
      </c>
      <c r="J23">
        <f>NORMSINV(F23)</f>
        <v>-2.2007571954701977</v>
      </c>
      <c r="K23">
        <f>(F23-F20)*$C$12</f>
        <v>5.7980747049768464</v>
      </c>
      <c r="L23">
        <f>(SUM(D21:D23)-K23)^2 / K23</f>
        <v>0.10985081550901195</v>
      </c>
      <c r="N23" s="26">
        <v>2</v>
      </c>
      <c r="O23">
        <f>C23 * EXP($O$14/0.00008617*(1/($C$11+273.15)-1/($B23+273.15)))</f>
        <v>1000</v>
      </c>
      <c r="P23">
        <f>NORMDIST(LN(O23), $O$12, $O$13, TRUE)</f>
        <v>1.4058631738721374E-2</v>
      </c>
      <c r="Q23">
        <f ca="1">SUM(R$18:R23)</f>
        <v>9</v>
      </c>
      <c r="R23">
        <f ca="1">CRITBINOM($C$12-Q22, P23-P22, RAND())</f>
        <v>2</v>
      </c>
      <c r="T23" s="1" t="s">
        <v>60</v>
      </c>
      <c r="U23">
        <v>2.0509848507981387</v>
      </c>
      <c r="V23">
        <v>1.028558233895553</v>
      </c>
      <c r="W23">
        <v>2.1891980460342633</v>
      </c>
      <c r="X23">
        <v>1.3720897260909153</v>
      </c>
      <c r="Y23">
        <v>0.95525156110267984</v>
      </c>
      <c r="Z23">
        <v>1.5791286089527696</v>
      </c>
      <c r="AA23">
        <v>1.6087740080644943</v>
      </c>
      <c r="AB23">
        <v>0.91321271564529893</v>
      </c>
      <c r="AC23">
        <v>1.2172314167505141</v>
      </c>
      <c r="AD23">
        <v>0.90652780893983087</v>
      </c>
    </row>
    <row r="24" spans="2:30" x14ac:dyDescent="0.25">
      <c r="B24" s="1" t="s">
        <v>58</v>
      </c>
      <c r="T24" s="1" t="s">
        <v>51</v>
      </c>
      <c r="U24">
        <v>8.2727552584046515E-3</v>
      </c>
      <c r="V24">
        <v>1.475121833481674E-2</v>
      </c>
      <c r="W24">
        <v>6.1509410901723349E-3</v>
      </c>
      <c r="X24">
        <v>1.1658467826181296E-2</v>
      </c>
      <c r="Y24">
        <v>1.4489507051484218E-2</v>
      </c>
      <c r="Z24">
        <v>9.8395351845004253E-3</v>
      </c>
      <c r="AA24">
        <v>9.1015086028807257E-3</v>
      </c>
      <c r="AB24">
        <v>1.4086949987714092E-2</v>
      </c>
      <c r="AC24">
        <v>1.6041296526818627E-2</v>
      </c>
      <c r="AD24">
        <v>1.4020319994596298E-2</v>
      </c>
    </row>
    <row r="25" spans="2:30" x14ac:dyDescent="0.25">
      <c r="B25">
        <v>150</v>
      </c>
      <c r="C25">
        <v>1</v>
      </c>
      <c r="D25">
        <v>9</v>
      </c>
      <c r="E25">
        <f>C25 * EXP($C$10/0.00008617*(1/($C$11+273.15)-1/($B25+273.15)))</f>
        <v>105.26275426573352</v>
      </c>
      <c r="F25">
        <f>NORMDIST(LN(E25), $C$8, $C$9, TRUE)</f>
        <v>9.325336737919061E-3</v>
      </c>
      <c r="G25">
        <f>D25*LN(F25-F24)</f>
        <v>-42.075181825193354</v>
      </c>
      <c r="H25">
        <f>SUM(D$25:D25)/$C$12</f>
        <v>8.9999999999999993E-3</v>
      </c>
      <c r="I25">
        <f>NORMSINV(H25)</f>
        <v>-2.365618126864292</v>
      </c>
      <c r="J25">
        <f>NORMSINV(F25)</f>
        <v>-2.3524404976469682</v>
      </c>
      <c r="K25">
        <f>(F25-F24)*$C$12</f>
        <v>9.325336737919061</v>
      </c>
      <c r="L25">
        <f>(D25-K25)^2 / K25</f>
        <v>1.1350152387465933E-2</v>
      </c>
      <c r="N25" s="26">
        <v>9</v>
      </c>
      <c r="O25">
        <f>C25 * EXP($O$14/0.00008617*(1/($C$11+273.15)-1/($B25+273.15)))</f>
        <v>105.26275426573352</v>
      </c>
      <c r="P25">
        <f>NORMDIST(LN(O25), $O$12, $O$13, TRUE)</f>
        <v>9.642154806950588E-3</v>
      </c>
      <c r="Q25">
        <f ca="1">SUM(R$25:R25)</f>
        <v>7</v>
      </c>
      <c r="R25">
        <f ca="1">CRITBINOM($C$12-Q24, P25-P24, RAND())</f>
        <v>7</v>
      </c>
    </row>
    <row r="26" spans="2:30" x14ac:dyDescent="0.25">
      <c r="B26">
        <v>150</v>
      </c>
      <c r="C26">
        <v>6</v>
      </c>
      <c r="D26">
        <v>5</v>
      </c>
      <c r="E26">
        <f>C26 * EXP($C$10/0.00008617*(1/($C$11+273.15)-1/($B26+273.15)))</f>
        <v>631.57652559440112</v>
      </c>
      <c r="F26">
        <f>NORMDIST(LN(E26), $C$8, $C$9, TRUE)</f>
        <v>1.281677346572513E-2</v>
      </c>
      <c r="G26">
        <f>D26*LN(F26-F25)</f>
        <v>-28.28720978811058</v>
      </c>
      <c r="H26">
        <f>SUM(D$25:D26)/$C$12</f>
        <v>1.4E-2</v>
      </c>
      <c r="I26">
        <f>NORMSINV(H26)</f>
        <v>-2.1972863766410518</v>
      </c>
      <c r="J26">
        <f>NORMSINV(F26)</f>
        <v>-2.2317189055981914</v>
      </c>
      <c r="K26">
        <f>(F26-F25)*$C$12</f>
        <v>3.4914367278060694</v>
      </c>
      <c r="L26">
        <f>(D26-K26)^2 / K26</f>
        <v>0.65181279903717204</v>
      </c>
      <c r="N26" s="26">
        <v>5</v>
      </c>
      <c r="O26">
        <f>C26 * EXP($O$14/0.00008617*(1/($C$11+273.15)-1/($B26+273.15)))</f>
        <v>631.57652559440112</v>
      </c>
      <c r="P26">
        <f>NORMDIST(LN(O26), $O$12, $O$13, TRUE)</f>
        <v>1.3036937319290785E-2</v>
      </c>
      <c r="Q26">
        <f ca="1">SUM(R$25:R26)</f>
        <v>8</v>
      </c>
      <c r="R26">
        <f ca="1">CRITBINOM($C$12-Q25, P26-P25, RAND())</f>
        <v>1</v>
      </c>
    </row>
    <row r="27" spans="2:30" x14ac:dyDescent="0.25">
      <c r="B27">
        <v>150</v>
      </c>
      <c r="C27">
        <v>48</v>
      </c>
      <c r="D27">
        <v>5</v>
      </c>
      <c r="E27">
        <f>C27 * EXP($C$10/0.00008617*(1/($C$11+273.15)-1/($B27+273.15)))</f>
        <v>5052.6122047552089</v>
      </c>
      <c r="F27">
        <f>NORMDIST(LN(E27), $C$8, $C$9, TRUE)</f>
        <v>1.8236509639504014E-2</v>
      </c>
      <c r="G27">
        <f>D27*LN(F27-F26)</f>
        <v>-26.088540705699394</v>
      </c>
      <c r="H27">
        <f>SUM(D$25:D27)/$C$12</f>
        <v>1.9E-2</v>
      </c>
      <c r="I27">
        <f>NORMSINV(H27)</f>
        <v>-2.0748547343933095</v>
      </c>
      <c r="J27">
        <f>NORMSINV(F27)</f>
        <v>-2.091614445264514</v>
      </c>
      <c r="K27">
        <f>(F27-F26)*$C$12</f>
        <v>5.4197361737788832</v>
      </c>
      <c r="L27">
        <f>(D27-K27)^2 / K27</f>
        <v>3.2506832423117249E-2</v>
      </c>
      <c r="N27" s="26">
        <v>5</v>
      </c>
      <c r="O27">
        <f>C27 * EXP($O$14/0.00008617*(1/($C$11+273.15)-1/($B27+273.15)))</f>
        <v>5052.6122047552089</v>
      </c>
      <c r="P27">
        <f>NORMDIST(LN(O27), $O$12, $O$13, TRUE)</f>
        <v>1.8228849389426174E-2</v>
      </c>
      <c r="Q27">
        <f ca="1">SUM(R$25:R27)</f>
        <v>11</v>
      </c>
      <c r="R27">
        <f ca="1">CRITBINOM($C$12-Q26, P27-P26, RAND())</f>
        <v>3</v>
      </c>
    </row>
    <row r="28" spans="2:30" x14ac:dyDescent="0.25">
      <c r="B28">
        <v>150</v>
      </c>
      <c r="C28">
        <v>168</v>
      </c>
      <c r="D28">
        <v>3</v>
      </c>
      <c r="E28">
        <f>C28 * EXP($C$10/0.00008617*(1/($C$11+273.15)-1/($B28+273.15)))</f>
        <v>17684.142716643233</v>
      </c>
      <c r="F28">
        <f>NORMDIST(LN(E28), $C$8, $C$9, TRUE)</f>
        <v>2.2363745004346042E-2</v>
      </c>
      <c r="G28">
        <f>D28*LN(F28-F27)</f>
        <v>-16.470442498036483</v>
      </c>
      <c r="H28">
        <f>SUM(D$25:D28)/$C$12</f>
        <v>2.1999999999999999E-2</v>
      </c>
      <c r="I28">
        <f>NORMSINV(H28)</f>
        <v>-2.0140908120181393</v>
      </c>
      <c r="J28">
        <f>NORMSINV(F28)</f>
        <v>-2.0072082832690827</v>
      </c>
      <c r="K28">
        <f>(F28-F27)*$C$12</f>
        <v>4.1272353648420284</v>
      </c>
      <c r="L28">
        <f>(D28-K28)^2 / K28</f>
        <v>0.30787184529738487</v>
      </c>
      <c r="N28" s="26">
        <v>3</v>
      </c>
      <c r="O28">
        <f>C28 * EXP($O$14/0.00008617*(1/($C$11+273.15)-1/($B28+273.15)))</f>
        <v>17684.142716643233</v>
      </c>
      <c r="P28">
        <f>NORMDIST(LN(O28), $O$12, $O$13, TRUE)</f>
        <v>2.2138219719419292E-2</v>
      </c>
      <c r="Q28">
        <f ca="1">SUM(R$25:R28)</f>
        <v>16</v>
      </c>
      <c r="R28">
        <f ca="1">CRITBINOM($C$12-Q27, P28-P27, RAND())</f>
        <v>5</v>
      </c>
    </row>
    <row r="29" spans="2:30" x14ac:dyDescent="0.25">
      <c r="B29">
        <v>150</v>
      </c>
      <c r="C29">
        <v>500</v>
      </c>
      <c r="D29">
        <v>2</v>
      </c>
      <c r="E29">
        <f>C29 * EXP($C$10/0.00008617*(1/($C$11+273.15)-1/($B29+273.15)))</f>
        <v>52631.377132866757</v>
      </c>
      <c r="F29">
        <f>NORMDIST(LN(E29), $C$8, $C$9, TRUE)</f>
        <v>2.6573471635503904E-2</v>
      </c>
      <c r="G29">
        <f>D29*LN(F29-F28)</f>
        <v>-10.940715133225519</v>
      </c>
      <c r="H29">
        <f>SUM(D$25:D29)/$C$12</f>
        <v>2.4E-2</v>
      </c>
      <c r="I29">
        <f>NORMSINV(H29)</f>
        <v>-1.9773684281819468</v>
      </c>
      <c r="J29">
        <f>NORMSINV(F29)</f>
        <v>-1.9337250414233871</v>
      </c>
      <c r="K29">
        <f>(F29-F28)*$C$12</f>
        <v>4.2097266311578627</v>
      </c>
      <c r="L29">
        <f>(D29-K29)^2 / K29</f>
        <v>1.159907094277346</v>
      </c>
      <c r="N29" s="26">
        <v>2</v>
      </c>
      <c r="O29">
        <f>C29 * EXP($O$14/0.00008617*(1/($C$11+273.15)-1/($B29+273.15)))</f>
        <v>52631.377132866757</v>
      </c>
      <c r="P29">
        <f>NORMDIST(LN(O29), $O$12, $O$13, TRUE)</f>
        <v>2.6096571962876979E-2</v>
      </c>
      <c r="Q29">
        <f ca="1">SUM(R$25:R29)</f>
        <v>18</v>
      </c>
      <c r="R29">
        <f ca="1">CRITBINOM($C$12-Q28, P29-P28, RAND())</f>
        <v>2</v>
      </c>
    </row>
    <row r="30" spans="2:30" x14ac:dyDescent="0.25">
      <c r="B30">
        <v>150</v>
      </c>
      <c r="C30">
        <v>1000</v>
      </c>
      <c r="D30">
        <v>5</v>
      </c>
      <c r="E30">
        <f>C30 * EXP($C$10/0.00008617*(1/($C$11+273.15)-1/($B30+273.15)))</f>
        <v>105262.75426573351</v>
      </c>
      <c r="F30">
        <f>NORMDIST(LN(E30), $C$8, $C$9, TRUE)</f>
        <v>2.9578578786365908E-2</v>
      </c>
      <c r="G30">
        <f>D30*LN(F30-F29)</f>
        <v>-29.037210270529439</v>
      </c>
      <c r="H30">
        <f>SUM(D$25:D30)/$C$12</f>
        <v>2.9000000000000001E-2</v>
      </c>
      <c r="I30">
        <f>NORMSINV(H30)</f>
        <v>-1.8956979239918383</v>
      </c>
      <c r="J30">
        <f>NORMSINV(F30)</f>
        <v>-1.8870235546454941</v>
      </c>
      <c r="K30">
        <f>(F30-F29)*$C$12</f>
        <v>3.0051071508620035</v>
      </c>
      <c r="L30">
        <f>(D30-K30)^2 / K30</f>
        <v>1.3242780638954523</v>
      </c>
      <c r="N30" s="26">
        <v>5</v>
      </c>
      <c r="O30">
        <f>C30 * EXP($O$14/0.00008617*(1/($C$11+273.15)-1/($B30+273.15)))</f>
        <v>105262.75426573351</v>
      </c>
      <c r="P30">
        <f>NORMDIST(LN(O30), $O$12, $O$13, TRUE)</f>
        <v>2.8907641191782983E-2</v>
      </c>
      <c r="Q30">
        <f ca="1">SUM(R$25:R30)</f>
        <v>20</v>
      </c>
      <c r="R30">
        <f ca="1">CRITBINOM($C$12-Q29, P30-P29, RAND())</f>
        <v>2</v>
      </c>
    </row>
    <row r="32" spans="2:30" x14ac:dyDescent="0.25">
      <c r="B32" s="1" t="s">
        <v>59</v>
      </c>
      <c r="C32" t="s">
        <v>38</v>
      </c>
      <c r="D32">
        <f>$C$12-SUM(D18:D23)</f>
        <v>986</v>
      </c>
      <c r="F32">
        <f>1-F23</f>
        <v>0.98612339132426852</v>
      </c>
      <c r="G32">
        <f>D32*LN(F32)</f>
        <v>-13.77815583407668</v>
      </c>
      <c r="K32">
        <f>F32*$C$12</f>
        <v>986.12339132426848</v>
      </c>
      <c r="L32">
        <f>(D32-K32)^2 / K32</f>
        <v>1.5439669151629627E-5</v>
      </c>
    </row>
    <row r="33" spans="2:12" x14ac:dyDescent="0.25">
      <c r="B33" s="1" t="s">
        <v>58</v>
      </c>
      <c r="C33" t="s">
        <v>38</v>
      </c>
      <c r="D33">
        <f>$C$12-SUM(D25:D30)</f>
        <v>971</v>
      </c>
      <c r="F33">
        <f>1-F30</f>
        <v>0.97042142121363406</v>
      </c>
      <c r="G33">
        <f>D33*LN(F33)</f>
        <v>-29.154126411247841</v>
      </c>
      <c r="K33">
        <f>F33*$C$12</f>
        <v>970.42142121363406</v>
      </c>
      <c r="L33">
        <f>(D33-K33)^2 / K33</f>
        <v>3.4495674221002911E-4</v>
      </c>
    </row>
    <row r="35" spans="2:12" x14ac:dyDescent="0.25">
      <c r="F35" s="1" t="s">
        <v>59</v>
      </c>
      <c r="G35" s="3">
        <f>SUM(G18:G23,G32)</f>
        <v>-96.69467270261174</v>
      </c>
      <c r="K35" s="6" t="s">
        <v>36</v>
      </c>
      <c r="L35" s="8">
        <f>SUM(L18:L33)</f>
        <v>3.9650107695915868</v>
      </c>
    </row>
    <row r="36" spans="2:12" x14ac:dyDescent="0.25">
      <c r="F36" s="1" t="s">
        <v>58</v>
      </c>
      <c r="G36" s="3">
        <f>SUM(G25:G30,G33)</f>
        <v>-182.0534266320426</v>
      </c>
      <c r="K36" s="6" t="s">
        <v>34</v>
      </c>
      <c r="L36" s="8">
        <f>11-1-3</f>
        <v>7</v>
      </c>
    </row>
    <row r="37" spans="2:12" x14ac:dyDescent="0.25">
      <c r="K37" s="6" t="s">
        <v>32</v>
      </c>
      <c r="L37" s="3">
        <f>CHIDIST(L35,L36)</f>
        <v>0.78379856463869491</v>
      </c>
    </row>
  </sheetData>
  <mergeCells count="4">
    <mergeCell ref="I15:J15"/>
    <mergeCell ref="K15:L15"/>
    <mergeCell ref="T11:V11"/>
    <mergeCell ref="T19:U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9.1a</vt:lpstr>
      <vt:lpstr>Ex 9.1b</vt:lpstr>
      <vt:lpstr>Ex 9.2</vt:lpstr>
      <vt:lpstr>Ex 9.3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2013-02-06T21:37:53Z</dcterms:created>
  <dcterms:modified xsi:type="dcterms:W3CDTF">2013-02-06T21:41:09Z</dcterms:modified>
</cp:coreProperties>
</file>